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psmfcorg.sharepoint.com/sites/SACRSTproject/Shared Documents/2025/LAR/"/>
    </mc:Choice>
  </mc:AlternateContent>
  <bookViews>
    <workbookView xWindow="0" yWindow="0" windowWidth="28800" windowHeight="11025" activeTab="1"/>
  </bookViews>
  <sheets>
    <sheet name="Trap Location" sheetId="2" r:id="rId1"/>
    <sheet name="Daily Total Catch" sheetId="1" r:id="rId2"/>
    <sheet name="Julian Week Total Catch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10" i="1" l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BC29" i="1"/>
  <c r="BC30" i="1"/>
  <c r="BC31" i="1"/>
  <c r="BC32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AH9" i="1" l="1"/>
  <c r="AB8" i="5"/>
  <c r="C8" i="5"/>
  <c r="AA8" i="5"/>
  <c r="X8" i="5"/>
  <c r="U8" i="5"/>
  <c r="R8" i="5"/>
  <c r="O8" i="5"/>
  <c r="L8" i="5"/>
  <c r="I8" i="5"/>
  <c r="F8" i="5"/>
  <c r="AH8" i="5" l="1"/>
  <c r="AG8" i="5"/>
  <c r="AF8" i="5"/>
  <c r="AE8" i="5"/>
  <c r="AD8" i="5"/>
  <c r="AC8" i="5"/>
  <c r="AK9" i="1" l="1"/>
  <c r="T9" i="1" l="1"/>
  <c r="L9" i="1"/>
  <c r="AT9" i="1"/>
  <c r="AB9" i="1"/>
  <c r="P9" i="1"/>
  <c r="AF9" i="1"/>
  <c r="AW9" i="1"/>
  <c r="D9" i="1"/>
  <c r="AN9" i="1"/>
  <c r="AZ9" i="1"/>
  <c r="H9" i="1"/>
  <c r="X9" i="1"/>
  <c r="AQ9" i="1"/>
  <c r="BC9" i="1"/>
</calcChain>
</file>

<file path=xl/sharedStrings.xml><?xml version="1.0" encoding="utf-8"?>
<sst xmlns="http://schemas.openxmlformats.org/spreadsheetml/2006/main" count="317" uniqueCount="39">
  <si>
    <t xml:space="preserve">Pacific States Marine Fisheries Commission </t>
  </si>
  <si>
    <t>Lower American River at Watt Avenue</t>
  </si>
  <si>
    <t>Rotary Screw Trap Daily Catch Summary</t>
  </si>
  <si>
    <t>If there are any concerns or requests for more information please contact Logan Day at lday@psmfc.org</t>
  </si>
  <si>
    <t>Date</t>
  </si>
  <si>
    <t>Fall</t>
  </si>
  <si>
    <t>Late Fall</t>
  </si>
  <si>
    <t>Spring</t>
  </si>
  <si>
    <t>Winter</t>
  </si>
  <si>
    <t>Unmarked Steelhead</t>
  </si>
  <si>
    <t>Fry</t>
  </si>
  <si>
    <t>Smolts</t>
  </si>
  <si>
    <t>Adults</t>
  </si>
  <si>
    <t>Recaptured Juvenile Chinook Salmon</t>
  </si>
  <si>
    <t>BBY Stain</t>
  </si>
  <si>
    <t>VIE</t>
  </si>
  <si>
    <t>Marked Salmonids</t>
  </si>
  <si>
    <t>Chinook Salmon Ad-Clipped</t>
  </si>
  <si>
    <t>Steelhead Ad-Clipped</t>
  </si>
  <si>
    <t>Lamprey</t>
  </si>
  <si>
    <t>Pacific Lamprey</t>
  </si>
  <si>
    <t>River Lamprey</t>
  </si>
  <si>
    <t>Ammocoete</t>
  </si>
  <si>
    <t>Julian Week</t>
  </si>
  <si>
    <t>Julian Week Start Date</t>
  </si>
  <si>
    <t>Trap 8.1</t>
  </si>
  <si>
    <t>Trap 8.2</t>
  </si>
  <si>
    <t>Parr</t>
  </si>
  <si>
    <t>Not Recorded</t>
  </si>
  <si>
    <t>n</t>
  </si>
  <si>
    <t>Avg FL</t>
  </si>
  <si>
    <t>St. Dev</t>
  </si>
  <si>
    <t>-</t>
  </si>
  <si>
    <t>Unmarked Juvenile Chinook Salmon (final run assignment)</t>
  </si>
  <si>
    <t>01/01/2024 - 01/07/2024</t>
  </si>
  <si>
    <t>01/08/2024 - 01/14/2024</t>
  </si>
  <si>
    <t>01/15/2024 - 01/21/2024</t>
  </si>
  <si>
    <t>01/22/2024 - 01/28/2024</t>
  </si>
  <si>
    <t>Unmarked Juvenile Chinook Salmon (length-at-date run assignment)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</si>
</sst>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14" fontId="0" fillId="0" borderId="3" xfId="0" applyNumberFormat="1" applyBorder="1" applyAlignment="1">
      <alignment horizontal="center" vertical="center"/>
    </xf>
    <xf numFmtId="0" fontId="0" fillId="2" borderId="0" xfId="0" applyFill="1" applyBorder="1" applyAlignment="1">
      <alignment wrapText="1"/>
    </xf>
    <xf numFmtId="3" fontId="0" fillId="0" borderId="0" xfId="0" applyNumberFormat="1"/>
    <xf numFmtId="0" fontId="0" fillId="0" borderId="7" xfId="0" applyFont="1" applyBorder="1" applyAlignment="1">
      <alignment horizontal="center"/>
    </xf>
    <xf numFmtId="1" fontId="0" fillId="0" borderId="0" xfId="0" applyNumberFormat="1"/>
    <xf numFmtId="0" fontId="0" fillId="0" borderId="3" xfId="0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1" fontId="0" fillId="2" borderId="0" xfId="0" applyNumberFormat="1" applyFill="1" applyBorder="1" applyAlignment="1">
      <alignment wrapText="1"/>
    </xf>
    <xf numFmtId="3" fontId="0" fillId="2" borderId="0" xfId="0" applyNumberFormat="1" applyFill="1" applyBorder="1" applyAlignment="1">
      <alignment wrapText="1"/>
    </xf>
    <xf numFmtId="0" fontId="0" fillId="0" borderId="0" xfId="0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3" fontId="0" fillId="0" borderId="11" xfId="0" applyNumberFormat="1" applyFill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 wrapText="1"/>
    </xf>
    <xf numFmtId="3" fontId="0" fillId="0" borderId="17" xfId="0" applyNumberFormat="1" applyBorder="1" applyAlignment="1">
      <alignment horizontal="center" vertical="center"/>
    </xf>
    <xf numFmtId="3" fontId="0" fillId="0" borderId="4" xfId="0" applyNumberFormat="1" applyFill="1" applyBorder="1" applyAlignment="1">
      <alignment horizontal="center" vertical="center"/>
    </xf>
    <xf numFmtId="3" fontId="0" fillId="0" borderId="3" xfId="0" applyNumberFormat="1" applyFill="1" applyBorder="1" applyAlignment="1">
      <alignment horizontal="center" vertical="center"/>
    </xf>
    <xf numFmtId="1" fontId="0" fillId="0" borderId="4" xfId="0" applyNumberFormat="1" applyFill="1" applyBorder="1" applyAlignment="1">
      <alignment horizontal="center" vertical="center"/>
    </xf>
    <xf numFmtId="1" fontId="0" fillId="0" borderId="3" xfId="0" applyNumberFormat="1" applyFill="1" applyBorder="1" applyAlignment="1">
      <alignment horizontal="center" vertical="center"/>
    </xf>
    <xf numFmtId="3" fontId="0" fillId="0" borderId="18" xfId="0" applyNumberFormat="1" applyFill="1" applyBorder="1" applyAlignment="1">
      <alignment horizontal="center" vertical="center"/>
    </xf>
    <xf numFmtId="3" fontId="0" fillId="0" borderId="7" xfId="0" applyNumberFormat="1" applyFill="1" applyBorder="1" applyAlignment="1">
      <alignment horizontal="center" vertical="center"/>
    </xf>
    <xf numFmtId="3" fontId="0" fillId="0" borderId="19" xfId="0" applyNumberForma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2" fontId="0" fillId="0" borderId="3" xfId="0" applyNumberFormat="1" applyFill="1" applyBorder="1" applyAlignment="1">
      <alignment horizontal="center" vertical="center"/>
    </xf>
    <xf numFmtId="2" fontId="0" fillId="2" borderId="0" xfId="0" applyNumberFormat="1" applyFill="1" applyBorder="1" applyAlignment="1">
      <alignment wrapText="1"/>
    </xf>
    <xf numFmtId="2" fontId="0" fillId="0" borderId="0" xfId="0" applyNumberFormat="1"/>
    <xf numFmtId="0" fontId="0" fillId="0" borderId="11" xfId="0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4" borderId="1" xfId="0" applyFill="1" applyBorder="1" applyAlignment="1">
      <alignment horizont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1" fontId="0" fillId="0" borderId="15" xfId="0" applyNumberForma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0" fillId="2" borderId="15" xfId="0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</cellXfs>
  <cellStyles count="1">
    <cellStyle name="Normal" xfId="0" builtinId="0"/>
  </cellStyles>
  <dxfs count="93"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</border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</border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outline="0">
        <left style="thin">
          <color indexed="64"/>
        </left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outline="0">
        <left style="thin">
          <color indexed="64"/>
        </left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outline="0">
        <left style="thin">
          <color indexed="64"/>
        </left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outline="0">
        <left style="thin">
          <color indexed="64"/>
        </left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outline="0">
        <left style="thin">
          <color indexed="64"/>
        </left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</font>
      <alignment horizontal="center" vertical="bottom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numFmt numFmtId="19" formatCode="m/d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9" formatCode="m/d/yyyy"/>
    </dxf>
    <dxf>
      <border outline="0">
        <top style="thin">
          <color indexed="64"/>
        </top>
      </border>
    </dxf>
  </dxfs>
  <tableStyles count="0" defaultTableStyle="TableStyleMedium2" defaultPivotStyle="PivotStyleLight16"/>
  <colors>
    <mruColors>
      <color rgb="FFADEDDE"/>
      <color rgb="FF76E0C7"/>
      <color rgb="FF2FCFA9"/>
      <color rgb="FFEF18F4"/>
      <color rgb="FFFFCDCD"/>
      <color rgb="FFFF8F8F"/>
      <color rgb="FFFF0D0D"/>
      <color rgb="FF8A8AFE"/>
      <color rgb="FF4C4CFE"/>
      <color rgb="FFD9C1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200024</xdr:colOff>
      <xdr:row>0</xdr:row>
      <xdr:rowOff>180974</xdr:rowOff>
    </xdr:from>
    <xdr:to>
      <xdr:col>13</xdr:col>
      <xdr:colOff>476249</xdr:colOff>
      <xdr:row>24</xdr:row>
      <xdr:rowOff>57149</xdr:rowOff>
    </xdr:to>
    <xdr:pic>
      <xdr:nvPicPr>
        <xdr:cNvPr id="5" name="Picture 4" descr="C:\Users\Cory Starr\AppData\Local\Microsoft\Windows\INetCache\Content.MSO\619051F.tmp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4" y="180974"/>
          <a:ext cx="8201025" cy="444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95250</xdr:rowOff>
    </xdr:from>
    <xdr:to>
      <xdr:col>3</xdr:col>
      <xdr:colOff>297815</xdr:colOff>
      <xdr:row>3</xdr:row>
      <xdr:rowOff>138430</xdr:rowOff>
    </xdr:to>
    <xdr:pic>
      <xdr:nvPicPr>
        <xdr:cNvPr id="2" name="Picture 1" descr="PSMFC_Logo_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5250"/>
          <a:ext cx="840740" cy="78613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219075</xdr:colOff>
      <xdr:row>0</xdr:row>
      <xdr:rowOff>85725</xdr:rowOff>
    </xdr:from>
    <xdr:ext cx="762000" cy="781050"/>
    <xdr:pic>
      <xdr:nvPicPr>
        <xdr:cNvPr id="2" name="Picture 1" descr="PSMFC_Logo_S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85725"/>
          <a:ext cx="762000" cy="781050"/>
        </a:xfrm>
        <a:prstGeom prst="rect">
          <a:avLst/>
        </a:prstGeom>
        <a:noFill/>
        <a:ln>
          <a:noFill/>
        </a:ln>
        <a:effectLst/>
      </xdr:spPr>
    </xdr:pic>
    <xdr:clientData/>
  </xdr:oneCellAnchor>
</xdr:wsDr>
</file>

<file path=xl/tables/table1.xml><?xml version="1.0" encoding="utf-8"?>
<table xmlns="http://schemas.openxmlformats.org/spreadsheetml/2006/main" id="4" name="Table4" displayName="Table4" ref="A10:BC32" headerRowCount="0" totalsRowShown="0" tableBorderDxfId="92">
  <tableColumns count="55">
    <tableColumn id="1" name="Column1" headerRowDxfId="91" dataDxfId="90"/>
    <tableColumn id="2" name="Column2" dataDxfId="53"/>
    <tableColumn id="3" name="Column3" dataDxfId="52"/>
    <tableColumn id="32" name="Column23" dataDxfId="14">
      <calculatedColumnFormula>SUM(Table4[[#This Row],[Column2]:[Column3]])</calculatedColumnFormula>
    </tableColumn>
    <tableColumn id="16" name="Column4" dataDxfId="51"/>
    <tableColumn id="5" name="Column5" dataDxfId="50"/>
    <tableColumn id="6" name="Column6" dataDxfId="49"/>
    <tableColumn id="33" name="Column24" dataDxfId="13">
      <calculatedColumnFormula>SUM(Table4[[#This Row],[Column5]:[Column6]])</calculatedColumnFormula>
    </tableColumn>
    <tableColumn id="19" name="Column16" dataDxfId="48"/>
    <tableColumn id="8" name="Column8" dataDxfId="47"/>
    <tableColumn id="9" name="Column9" dataDxfId="46"/>
    <tableColumn id="34" name="Column25" dataDxfId="12">
      <calculatedColumnFormula>SUM(Table4[[#This Row],[Column8]:[Column9]])</calculatedColumnFormula>
    </tableColumn>
    <tableColumn id="22" name="Column19" dataDxfId="45"/>
    <tableColumn id="11" name="Column11" dataDxfId="44"/>
    <tableColumn id="12" name="Column12" dataDxfId="43"/>
    <tableColumn id="50" name="Column32" dataDxfId="11">
      <calculatedColumnFormula>SUM(Table4[[#This Row],[Column11]:[Column12]])</calculatedColumnFormula>
    </tableColumn>
    <tableColumn id="23" name="Column22" dataDxfId="42"/>
    <tableColumn id="14" name="Column14" dataDxfId="41"/>
    <tableColumn id="15" name="Column15" dataDxfId="40"/>
    <tableColumn id="51" name="Column33" dataDxfId="10">
      <calculatedColumnFormula>SUM(Table4[[#This Row],[Column14]:[Column15]])</calculatedColumnFormula>
    </tableColumn>
    <tableColumn id="37" name="Column43" dataDxfId="39"/>
    <tableColumn id="13" name="Column13" dataDxfId="38"/>
    <tableColumn id="10" name="Column10" dataDxfId="37"/>
    <tableColumn id="7" name="Column7" dataDxfId="9">
      <calculatedColumnFormula>SUM(Table4[[#This Row],[Column13]:[Column10]])</calculatedColumnFormula>
    </tableColumn>
    <tableColumn id="31" name="Column40" dataDxfId="36"/>
    <tableColumn id="17" name="Column17" dataDxfId="35"/>
    <tableColumn id="18" name="Column18" dataDxfId="34"/>
    <tableColumn id="52" name="Column34" dataDxfId="8">
      <calculatedColumnFormula>SUM(Table4[[#This Row],[Column17]:[Column18]])</calculatedColumnFormula>
    </tableColumn>
    <tableColumn id="28" name="Column37" dataDxfId="33"/>
    <tableColumn id="20" name="Column20" dataDxfId="32"/>
    <tableColumn id="21" name="Column21" dataDxfId="31"/>
    <tableColumn id="53" name="Column50" dataDxfId="7">
      <calculatedColumnFormula>SUM(Table4[[#This Row],[Column20]:[Column21]])</calculatedColumnFormula>
    </tableColumn>
    <tableColumn id="25" name="Column31" dataDxfId="30"/>
    <tableColumn id="24" name="Column28" dataDxfId="29"/>
    <tableColumn id="26" name="Column26" dataDxfId="28"/>
    <tableColumn id="27" name="Column27" dataDxfId="27"/>
    <tableColumn id="54" name="Column51" dataDxfId="6">
      <calculatedColumnFormula>SUM(Table4[[#This Row],[Column26]:[Column27]])</calculatedColumnFormula>
    </tableColumn>
    <tableColumn id="29" name="Column29" dataDxfId="26"/>
    <tableColumn id="30" name="Column30" dataDxfId="25"/>
    <tableColumn id="55" name="Column52" dataDxfId="5">
      <calculatedColumnFormula>SUM(Table4[[#This Row],[Column29]:[Column30]])</calculatedColumnFormula>
    </tableColumn>
    <tableColumn id="35" name="Column35" dataDxfId="24"/>
    <tableColumn id="36" name="Column36" dataDxfId="23"/>
    <tableColumn id="56" name="Column53" dataDxfId="4">
      <calculatedColumnFormula>SUM(Table4[[#This Row],[Column35]:[Column36]])</calculatedColumnFormula>
    </tableColumn>
    <tableColumn id="38" name="Column38" dataDxfId="22"/>
    <tableColumn id="39" name="Column39" dataDxfId="21"/>
    <tableColumn id="57" name="Column54" dataDxfId="3">
      <calculatedColumnFormula>SUM(Table4[[#This Row],[Column38]:[Column39]])</calculatedColumnFormula>
    </tableColumn>
    <tableColumn id="41" name="Column41" dataDxfId="20"/>
    <tableColumn id="42" name="Column42" dataDxfId="19"/>
    <tableColumn id="58" name="Column55" dataDxfId="2">
      <calculatedColumnFormula>SUM(Table4[[#This Row],[Column41]:[Column42]])</calculatedColumnFormula>
    </tableColumn>
    <tableColumn id="44" name="Column44" dataDxfId="18"/>
    <tableColumn id="45" name="Column45" dataDxfId="17"/>
    <tableColumn id="59" name="Column56" dataDxfId="1">
      <calculatedColumnFormula>SUM(Table4[[#This Row],[Column44]:[Column45]])</calculatedColumnFormula>
    </tableColumn>
    <tableColumn id="47" name="Column47" dataDxfId="16"/>
    <tableColumn id="48" name="Column48" dataDxfId="15"/>
    <tableColumn id="60" name="Column57" dataDxfId="0">
      <calculatedColumnFormula>SUM(Table4[[#This Row],[Column47]:[Column48]])</calculatedColumnFormula>
    </tableColumn>
  </tableColumns>
  <tableStyleInfo name="TableStyleMedium18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A9:AH12" headerRowCount="0" totalsRowShown="0" tableBorderDxfId="89">
  <tableColumns count="34">
    <tableColumn id="1" name="Column1" headerRowDxfId="88" dataDxfId="87"/>
    <tableColumn id="2" name="Column2" dataDxfId="86"/>
    <tableColumn id="3" name="Column3" dataDxfId="85"/>
    <tableColumn id="4" name="Column4" dataDxfId="84"/>
    <tableColumn id="5" name="Column5" dataDxfId="83"/>
    <tableColumn id="6" name="Column6" dataDxfId="82"/>
    <tableColumn id="7" name="Column7" dataDxfId="81"/>
    <tableColumn id="17" name="Column17" dataDxfId="80"/>
    <tableColumn id="8" name="Column8" dataDxfId="79"/>
    <tableColumn id="9" name="Column9" dataDxfId="78"/>
    <tableColumn id="10" name="Column10" dataDxfId="77"/>
    <tableColumn id="11" name="Column11" dataDxfId="76"/>
    <tableColumn id="12" name="Column12" dataDxfId="75"/>
    <tableColumn id="13" name="Column13" dataDxfId="74"/>
    <tableColumn id="14" name="Column14" dataDxfId="73"/>
    <tableColumn id="15" name="Column15" dataDxfId="72"/>
    <tableColumn id="16" name="Column16" dataDxfId="71"/>
    <tableColumn id="18" name="Column18" dataDxfId="70"/>
    <tableColumn id="19" name="Column19" dataDxfId="69"/>
    <tableColumn id="20" name="Column20" dataDxfId="68"/>
    <tableColumn id="21" name="Column21" dataDxfId="67"/>
    <tableColumn id="22" name="Column22" dataDxfId="66"/>
    <tableColumn id="23" name="Column23" dataDxfId="65"/>
    <tableColumn id="24" name="Column24" dataDxfId="64"/>
    <tableColumn id="25" name="Column25" dataDxfId="63"/>
    <tableColumn id="26" name="Column26" dataDxfId="62"/>
    <tableColumn id="27" name="Column27" dataDxfId="61"/>
    <tableColumn id="28" name="Column28" dataDxfId="60"/>
    <tableColumn id="29" name="Column29" dataDxfId="59"/>
    <tableColumn id="30" name="Column30" dataDxfId="58"/>
    <tableColumn id="31" name="Column31" dataDxfId="57"/>
    <tableColumn id="32" name="Column32" dataDxfId="56"/>
    <tableColumn id="33" name="Column33" dataDxfId="55"/>
    <tableColumn id="34" name="Column34" dataDxfId="54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2"/>
  <sheetViews>
    <sheetView tabSelected="1" zoomScaleNormal="100" workbookViewId="0">
      <pane ySplit="9" topLeftCell="A10" activePane="bottomLeft" state="frozen"/>
      <selection pane="bottomLeft" activeCell="BD1" sqref="BD1"/>
    </sheetView>
  </sheetViews>
  <sheetFormatPr defaultRowHeight="15" x14ac:dyDescent="0.25"/>
  <cols>
    <col min="1" max="1" width="11" customWidth="1"/>
    <col min="2" max="3" width="9.85546875" style="3" hidden="1" customWidth="1"/>
    <col min="4" max="5" width="9.7109375" style="3" customWidth="1"/>
    <col min="6" max="7" width="9.85546875" hidden="1" customWidth="1"/>
    <col min="8" max="9" width="9.7109375" customWidth="1"/>
    <col min="10" max="11" width="9.85546875" hidden="1" customWidth="1"/>
    <col min="12" max="13" width="9.7109375" customWidth="1"/>
    <col min="14" max="15" width="9.85546875" hidden="1" customWidth="1"/>
    <col min="16" max="17" width="9.7109375" customWidth="1"/>
    <col min="18" max="19" width="9.85546875" hidden="1" customWidth="1"/>
    <col min="20" max="21" width="9.7109375" customWidth="1"/>
    <col min="22" max="23" width="9.85546875" style="5" hidden="1" customWidth="1"/>
    <col min="24" max="25" width="9.7109375" style="5" customWidth="1"/>
    <col min="26" max="27" width="9.85546875" hidden="1" customWidth="1"/>
    <col min="28" max="29" width="9.7109375" customWidth="1"/>
    <col min="30" max="31" width="9.85546875" hidden="1" customWidth="1"/>
    <col min="32" max="33" width="9.7109375" customWidth="1"/>
    <col min="34" max="34" width="13.28515625" customWidth="1"/>
    <col min="35" max="36" width="9.85546875" hidden="1" customWidth="1"/>
    <col min="37" max="37" width="9.7109375" customWidth="1"/>
    <col min="38" max="39" width="9.85546875" hidden="1" customWidth="1"/>
    <col min="40" max="40" width="9.7109375" customWidth="1"/>
    <col min="41" max="41" width="9.85546875" style="3" hidden="1" customWidth="1"/>
    <col min="42" max="42" width="9.7109375" style="3" hidden="1" customWidth="1"/>
    <col min="43" max="43" width="9.7109375" style="3" customWidth="1"/>
    <col min="44" max="45" width="9.7109375" hidden="1" customWidth="1"/>
    <col min="46" max="46" width="9.7109375" customWidth="1"/>
    <col min="47" max="48" width="9.7109375" hidden="1" customWidth="1"/>
    <col min="49" max="49" width="9.7109375" customWidth="1"/>
    <col min="50" max="51" width="9.7109375" hidden="1" customWidth="1"/>
    <col min="52" max="52" width="9.7109375" customWidth="1"/>
    <col min="53" max="54" width="9.7109375" hidden="1" customWidth="1"/>
    <col min="55" max="55" width="11.7109375" customWidth="1"/>
  </cols>
  <sheetData>
    <row r="1" spans="1:57" ht="21.2" customHeight="1" x14ac:dyDescent="0.3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</row>
    <row r="2" spans="1:57" ht="18.75" customHeight="1" x14ac:dyDescent="0.25">
      <c r="A2" s="40" t="s">
        <v>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</row>
    <row r="3" spans="1:57" ht="18.75" customHeight="1" x14ac:dyDescent="0.25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</row>
    <row r="4" spans="1:57" ht="15" customHeight="1" x14ac:dyDescent="0.25">
      <c r="A4" s="41" t="s">
        <v>3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</row>
    <row r="5" spans="1:57" ht="7.5" customHeight="1" x14ac:dyDescent="0.25">
      <c r="A5" s="2"/>
      <c r="B5" s="9"/>
      <c r="C5" s="9"/>
      <c r="D5" s="9"/>
      <c r="E5" s="9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8"/>
      <c r="W5" s="8"/>
      <c r="X5" s="8"/>
      <c r="Y5" s="8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9"/>
      <c r="AP5" s="9"/>
      <c r="AQ5" s="9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</row>
    <row r="6" spans="1:57" ht="15" customHeight="1" x14ac:dyDescent="0.25">
      <c r="A6" s="42" t="s">
        <v>4</v>
      </c>
      <c r="B6" s="65" t="s">
        <v>38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7"/>
      <c r="R6" s="68" t="s">
        <v>9</v>
      </c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70"/>
      <c r="AI6" s="44" t="s">
        <v>13</v>
      </c>
      <c r="AJ6" s="44"/>
      <c r="AK6" s="44"/>
      <c r="AL6" s="44"/>
      <c r="AM6" s="44"/>
      <c r="AN6" s="44"/>
      <c r="AO6" s="47" t="s">
        <v>16</v>
      </c>
      <c r="AP6" s="47"/>
      <c r="AQ6" s="47"/>
      <c r="AR6" s="47"/>
      <c r="AS6" s="47"/>
      <c r="AT6" s="47"/>
      <c r="AU6" s="55" t="s">
        <v>19</v>
      </c>
      <c r="AV6" s="55"/>
      <c r="AW6" s="55"/>
      <c r="AX6" s="55"/>
      <c r="AY6" s="55"/>
      <c r="AZ6" s="55"/>
      <c r="BA6" s="55"/>
      <c r="BB6" s="55"/>
      <c r="BC6" s="55"/>
    </row>
    <row r="7" spans="1:57" ht="15" customHeight="1" x14ac:dyDescent="0.25">
      <c r="A7" s="42"/>
      <c r="B7" s="62" t="s">
        <v>5</v>
      </c>
      <c r="C7" s="63"/>
      <c r="D7" s="63"/>
      <c r="E7" s="64"/>
      <c r="F7" s="62" t="s">
        <v>6</v>
      </c>
      <c r="G7" s="63"/>
      <c r="H7" s="63"/>
      <c r="I7" s="64"/>
      <c r="J7" s="62" t="s">
        <v>7</v>
      </c>
      <c r="K7" s="63"/>
      <c r="L7" s="63"/>
      <c r="M7" s="64"/>
      <c r="N7" s="62" t="s">
        <v>8</v>
      </c>
      <c r="O7" s="63"/>
      <c r="P7" s="63"/>
      <c r="Q7" s="64"/>
      <c r="R7" s="62" t="s">
        <v>10</v>
      </c>
      <c r="S7" s="63"/>
      <c r="T7" s="63"/>
      <c r="U7" s="64"/>
      <c r="V7" s="62" t="s">
        <v>27</v>
      </c>
      <c r="W7" s="63"/>
      <c r="X7" s="63"/>
      <c r="Y7" s="64"/>
      <c r="Z7" s="62" t="s">
        <v>11</v>
      </c>
      <c r="AA7" s="63"/>
      <c r="AB7" s="63"/>
      <c r="AC7" s="64"/>
      <c r="AD7" s="62" t="s">
        <v>12</v>
      </c>
      <c r="AE7" s="63"/>
      <c r="AF7" s="63"/>
      <c r="AG7" s="64"/>
      <c r="AH7" s="15" t="s">
        <v>28</v>
      </c>
      <c r="AI7" s="42" t="s">
        <v>14</v>
      </c>
      <c r="AJ7" s="42"/>
      <c r="AK7" s="43"/>
      <c r="AL7" s="42" t="s">
        <v>15</v>
      </c>
      <c r="AM7" s="42"/>
      <c r="AN7" s="43"/>
      <c r="AO7" s="45" t="s">
        <v>17</v>
      </c>
      <c r="AP7" s="45"/>
      <c r="AQ7" s="46"/>
      <c r="AR7" s="42" t="s">
        <v>18</v>
      </c>
      <c r="AS7" s="42"/>
      <c r="AT7" s="43"/>
      <c r="AU7" s="42" t="s">
        <v>20</v>
      </c>
      <c r="AV7" s="42"/>
      <c r="AW7" s="43"/>
      <c r="AX7" s="42" t="s">
        <v>21</v>
      </c>
      <c r="AY7" s="42"/>
      <c r="AZ7" s="43"/>
      <c r="BA7" s="42" t="s">
        <v>22</v>
      </c>
      <c r="BB7" s="42"/>
      <c r="BC7" s="43"/>
    </row>
    <row r="8" spans="1:57" ht="15" customHeight="1" x14ac:dyDescent="0.25">
      <c r="A8" s="43"/>
      <c r="B8" s="60" t="s">
        <v>25</v>
      </c>
      <c r="C8" s="53" t="s">
        <v>26</v>
      </c>
      <c r="D8" s="16" t="s">
        <v>29</v>
      </c>
      <c r="E8" s="71" t="s">
        <v>30</v>
      </c>
      <c r="F8" s="49" t="s">
        <v>25</v>
      </c>
      <c r="G8" s="51" t="s">
        <v>26</v>
      </c>
      <c r="H8" s="16" t="s">
        <v>29</v>
      </c>
      <c r="I8" s="71" t="s">
        <v>30</v>
      </c>
      <c r="J8" s="49" t="s">
        <v>25</v>
      </c>
      <c r="K8" s="51" t="s">
        <v>26</v>
      </c>
      <c r="L8" s="16" t="s">
        <v>29</v>
      </c>
      <c r="M8" s="71" t="s">
        <v>30</v>
      </c>
      <c r="N8" s="49" t="s">
        <v>25</v>
      </c>
      <c r="O8" s="51" t="s">
        <v>26</v>
      </c>
      <c r="P8" s="16" t="s">
        <v>29</v>
      </c>
      <c r="Q8" s="71" t="s">
        <v>30</v>
      </c>
      <c r="R8" s="49" t="s">
        <v>25</v>
      </c>
      <c r="S8" s="51" t="s">
        <v>26</v>
      </c>
      <c r="T8" s="16" t="s">
        <v>29</v>
      </c>
      <c r="U8" s="71" t="s">
        <v>30</v>
      </c>
      <c r="V8" s="49" t="s">
        <v>25</v>
      </c>
      <c r="W8" s="51" t="s">
        <v>26</v>
      </c>
      <c r="X8" s="16" t="s">
        <v>29</v>
      </c>
      <c r="Y8" s="71" t="s">
        <v>30</v>
      </c>
      <c r="Z8" s="49" t="s">
        <v>25</v>
      </c>
      <c r="AA8" s="51" t="s">
        <v>26</v>
      </c>
      <c r="AB8" s="16" t="s">
        <v>29</v>
      </c>
      <c r="AC8" s="71" t="s">
        <v>30</v>
      </c>
      <c r="AD8" s="49" t="s">
        <v>25</v>
      </c>
      <c r="AE8" s="51" t="s">
        <v>26</v>
      </c>
      <c r="AF8" s="16" t="s">
        <v>29</v>
      </c>
      <c r="AG8" s="71" t="s">
        <v>30</v>
      </c>
      <c r="AH8" s="16" t="s">
        <v>29</v>
      </c>
      <c r="AI8" s="49" t="s">
        <v>25</v>
      </c>
      <c r="AJ8" s="51" t="s">
        <v>26</v>
      </c>
      <c r="AK8" s="16" t="s">
        <v>29</v>
      </c>
      <c r="AL8" s="56" t="s">
        <v>25</v>
      </c>
      <c r="AM8" s="51" t="s">
        <v>26</v>
      </c>
      <c r="AN8" s="16" t="s">
        <v>29</v>
      </c>
      <c r="AO8" s="58" t="s">
        <v>25</v>
      </c>
      <c r="AP8" s="53" t="s">
        <v>26</v>
      </c>
      <c r="AQ8" s="16" t="s">
        <v>29</v>
      </c>
      <c r="AR8" s="56" t="s">
        <v>25</v>
      </c>
      <c r="AS8" s="51" t="s">
        <v>26</v>
      </c>
      <c r="AT8" s="16" t="s">
        <v>29</v>
      </c>
      <c r="AU8" s="56" t="s">
        <v>25</v>
      </c>
      <c r="AV8" s="51" t="s">
        <v>26</v>
      </c>
      <c r="AW8" s="16" t="s">
        <v>29</v>
      </c>
      <c r="AX8" s="56" t="s">
        <v>25</v>
      </c>
      <c r="AY8" s="51" t="s">
        <v>26</v>
      </c>
      <c r="AZ8" s="16" t="s">
        <v>29</v>
      </c>
      <c r="BA8" s="56" t="s">
        <v>25</v>
      </c>
      <c r="BB8" s="51" t="s">
        <v>26</v>
      </c>
      <c r="BC8" s="16" t="s">
        <v>29</v>
      </c>
    </row>
    <row r="9" spans="1:57" ht="16.5" customHeight="1" thickBot="1" x14ac:dyDescent="0.3">
      <c r="A9" s="48"/>
      <c r="B9" s="61"/>
      <c r="C9" s="54"/>
      <c r="D9" s="17">
        <f>SUM(Table4[[#All],[Column23]])</f>
        <v>9123</v>
      </c>
      <c r="E9" s="72"/>
      <c r="F9" s="50"/>
      <c r="G9" s="52"/>
      <c r="H9" s="17">
        <f>SUM(Table4[[#All],[Column24]])</f>
        <v>0</v>
      </c>
      <c r="I9" s="73"/>
      <c r="J9" s="50"/>
      <c r="K9" s="52"/>
      <c r="L9" s="17">
        <f>SUM(Table4[[#All],[Column25]])</f>
        <v>2</v>
      </c>
      <c r="M9" s="72"/>
      <c r="N9" s="50"/>
      <c r="O9" s="52"/>
      <c r="P9" s="17">
        <f>SUM(Table4[[#All],[Column32]])</f>
        <v>17</v>
      </c>
      <c r="Q9" s="72"/>
      <c r="R9" s="50"/>
      <c r="S9" s="52"/>
      <c r="T9" s="17">
        <f>SUM(Table4[[#All],[Column33]])</f>
        <v>0</v>
      </c>
      <c r="U9" s="72"/>
      <c r="V9" s="50"/>
      <c r="W9" s="52"/>
      <c r="X9" s="17">
        <f>SUM(Table4[[#All],[Column7]])</f>
        <v>0</v>
      </c>
      <c r="Y9" s="72"/>
      <c r="Z9" s="50"/>
      <c r="AA9" s="52"/>
      <c r="AB9" s="17">
        <f>SUM(Table4[[#All],[Column34]])</f>
        <v>1</v>
      </c>
      <c r="AC9" s="72"/>
      <c r="AD9" s="50"/>
      <c r="AE9" s="52"/>
      <c r="AF9" s="17">
        <f>SUM(Table4[[#All],[Column50]])</f>
        <v>0</v>
      </c>
      <c r="AG9" s="72"/>
      <c r="AH9" s="17">
        <f>SUM(Table4[[#All],[Column28]])</f>
        <v>0</v>
      </c>
      <c r="AI9" s="50"/>
      <c r="AJ9" s="52"/>
      <c r="AK9" s="23">
        <f>SUM(Table4[[#All],[Column51]])</f>
        <v>22</v>
      </c>
      <c r="AL9" s="57"/>
      <c r="AM9" s="52"/>
      <c r="AN9" s="17">
        <f>SUM(Table4[[#All],[Column52]])</f>
        <v>0</v>
      </c>
      <c r="AO9" s="59"/>
      <c r="AP9" s="54"/>
      <c r="AQ9" s="17">
        <f>SUM(Table4[[#All],[Column53]])</f>
        <v>0</v>
      </c>
      <c r="AR9" s="57"/>
      <c r="AS9" s="52"/>
      <c r="AT9" s="17">
        <f>SUM(Table4[[#All],[Column54]])</f>
        <v>5</v>
      </c>
      <c r="AU9" s="57"/>
      <c r="AV9" s="52"/>
      <c r="AW9" s="17">
        <f>SUM(Table4[[#All],[Column55]])</f>
        <v>44</v>
      </c>
      <c r="AX9" s="57"/>
      <c r="AY9" s="52"/>
      <c r="AZ9" s="17">
        <f>SUM(Table4[[#All],[Column56]])</f>
        <v>3</v>
      </c>
      <c r="BA9" s="57"/>
      <c r="BB9" s="52"/>
      <c r="BC9" s="17">
        <f>SUM(Table4[[#All],[Column57]])</f>
        <v>11</v>
      </c>
    </row>
    <row r="10" spans="1:57" x14ac:dyDescent="0.25">
      <c r="A10" s="1">
        <v>45297</v>
      </c>
      <c r="B10" s="12">
        <v>17</v>
      </c>
      <c r="C10" s="7">
        <v>5</v>
      </c>
      <c r="D10" s="7">
        <f>SUM(Table4[[#This Row],[Column2]:[Column3]])</f>
        <v>22</v>
      </c>
      <c r="E10" s="27">
        <v>36.090909090909101</v>
      </c>
      <c r="F10" s="10">
        <v>0</v>
      </c>
      <c r="G10" s="10">
        <v>0</v>
      </c>
      <c r="H10" s="7">
        <f>SUM(Table4[[#This Row],[Column5]:[Column6]])</f>
        <v>0</v>
      </c>
      <c r="I10" s="28" t="s">
        <v>32</v>
      </c>
      <c r="J10" s="10">
        <v>0</v>
      </c>
      <c r="K10" s="10">
        <v>0</v>
      </c>
      <c r="L10" s="7">
        <f>SUM(Table4[[#This Row],[Column8]:[Column9]])</f>
        <v>0</v>
      </c>
      <c r="M10" s="28" t="s">
        <v>32</v>
      </c>
      <c r="N10" s="10">
        <v>1</v>
      </c>
      <c r="O10" s="10">
        <v>0</v>
      </c>
      <c r="P10" s="7">
        <f>SUM(Table4[[#This Row],[Column11]:[Column12]])</f>
        <v>1</v>
      </c>
      <c r="Q10" s="27">
        <v>70</v>
      </c>
      <c r="R10" s="10">
        <v>0</v>
      </c>
      <c r="S10" s="10">
        <v>0</v>
      </c>
      <c r="T10" s="7">
        <f>SUM(Table4[[#This Row],[Column14]:[Column15]])</f>
        <v>0</v>
      </c>
      <c r="U10" s="27" t="s">
        <v>32</v>
      </c>
      <c r="V10" s="11">
        <v>0</v>
      </c>
      <c r="W10" s="11">
        <v>0</v>
      </c>
      <c r="X10" s="11">
        <f>SUM(Table4[[#This Row],[Column13]:[Column10]])</f>
        <v>0</v>
      </c>
      <c r="Y10" s="29" t="s">
        <v>32</v>
      </c>
      <c r="Z10" s="10">
        <v>0</v>
      </c>
      <c r="AA10" s="10">
        <v>0</v>
      </c>
      <c r="AB10" s="7">
        <f>SUM(Table4[[#This Row],[Column17]:[Column18]])</f>
        <v>0</v>
      </c>
      <c r="AC10" s="27" t="s">
        <v>32</v>
      </c>
      <c r="AD10" s="10">
        <v>0</v>
      </c>
      <c r="AE10" s="10">
        <v>0</v>
      </c>
      <c r="AF10" s="7">
        <f>SUM(Table4[[#This Row],[Column20]:[Column21]])</f>
        <v>0</v>
      </c>
      <c r="AG10" s="27" t="s">
        <v>32</v>
      </c>
      <c r="AH10" s="31">
        <v>0</v>
      </c>
      <c r="AI10" s="10">
        <v>0</v>
      </c>
      <c r="AJ10" s="10">
        <v>0</v>
      </c>
      <c r="AK10" s="28">
        <f>SUM(Table4[[#This Row],[Column26]:[Column27]])</f>
        <v>0</v>
      </c>
      <c r="AL10" s="10">
        <v>0</v>
      </c>
      <c r="AM10" s="10">
        <v>0</v>
      </c>
      <c r="AN10" s="33">
        <f>SUM(Table4[[#This Row],[Column29]:[Column30]])</f>
        <v>0</v>
      </c>
      <c r="AO10" s="7">
        <v>0</v>
      </c>
      <c r="AP10" s="7">
        <v>0</v>
      </c>
      <c r="AQ10" s="33">
        <f>SUM(Table4[[#This Row],[Column35]:[Column36]])</f>
        <v>0</v>
      </c>
      <c r="AR10" s="10">
        <v>0</v>
      </c>
      <c r="AS10" s="10">
        <v>0</v>
      </c>
      <c r="AT10" s="33">
        <f>SUM(Table4[[#This Row],[Column38]:[Column39]])</f>
        <v>0</v>
      </c>
      <c r="AU10" s="10">
        <v>0</v>
      </c>
      <c r="AV10" s="10">
        <v>0</v>
      </c>
      <c r="AW10" s="34">
        <f>SUM(Table4[[#This Row],[Column41]:[Column42]])</f>
        <v>0</v>
      </c>
      <c r="AX10" s="10">
        <v>0</v>
      </c>
      <c r="AY10" s="10">
        <v>0</v>
      </c>
      <c r="AZ10" s="34">
        <f>SUM(Table4[[#This Row],[Column44]:[Column45]])</f>
        <v>0</v>
      </c>
      <c r="BA10" s="10">
        <v>0</v>
      </c>
      <c r="BB10" s="10">
        <v>0</v>
      </c>
      <c r="BC10" s="6">
        <f>SUM(Table4[[#This Row],[Column47]:[Column48]])</f>
        <v>0</v>
      </c>
    </row>
    <row r="11" spans="1:57" x14ac:dyDescent="0.25">
      <c r="A11" s="1">
        <v>45298</v>
      </c>
      <c r="B11" s="12">
        <v>20</v>
      </c>
      <c r="C11" s="7">
        <v>5</v>
      </c>
      <c r="D11" s="7">
        <f>SUM(Table4[[#This Row],[Column2]:[Column3]])</f>
        <v>25</v>
      </c>
      <c r="E11" s="28">
        <v>35.200000000000003</v>
      </c>
      <c r="F11" s="10">
        <v>0</v>
      </c>
      <c r="G11" s="10">
        <v>0</v>
      </c>
      <c r="H11" s="7">
        <f>SUM(Table4[[#This Row],[Column5]:[Column6]])</f>
        <v>0</v>
      </c>
      <c r="I11" s="28" t="s">
        <v>32</v>
      </c>
      <c r="J11" s="10">
        <v>0</v>
      </c>
      <c r="K11" s="10">
        <v>0</v>
      </c>
      <c r="L11" s="7">
        <f>SUM(Table4[[#This Row],[Column8]:[Column9]])</f>
        <v>0</v>
      </c>
      <c r="M11" s="28" t="s">
        <v>32</v>
      </c>
      <c r="N11" s="10">
        <v>0</v>
      </c>
      <c r="O11" s="10">
        <v>0</v>
      </c>
      <c r="P11" s="7">
        <f>SUM(Table4[[#This Row],[Column11]:[Column12]])</f>
        <v>0</v>
      </c>
      <c r="Q11" s="28" t="s">
        <v>32</v>
      </c>
      <c r="R11" s="10">
        <v>0</v>
      </c>
      <c r="S11" s="10">
        <v>0</v>
      </c>
      <c r="T11" s="7">
        <f>SUM(Table4[[#This Row],[Column14]:[Column15]])</f>
        <v>0</v>
      </c>
      <c r="U11" s="28" t="s">
        <v>32</v>
      </c>
      <c r="V11" s="11">
        <v>0</v>
      </c>
      <c r="W11" s="11">
        <v>0</v>
      </c>
      <c r="X11" s="11">
        <f>SUM(Table4[[#This Row],[Column13]:[Column10]])</f>
        <v>0</v>
      </c>
      <c r="Y11" s="30" t="s">
        <v>32</v>
      </c>
      <c r="Z11" s="10">
        <v>0</v>
      </c>
      <c r="AA11" s="10">
        <v>0</v>
      </c>
      <c r="AB11" s="7">
        <f>SUM(Table4[[#This Row],[Column17]:[Column18]])</f>
        <v>0</v>
      </c>
      <c r="AC11" s="28" t="s">
        <v>32</v>
      </c>
      <c r="AD11" s="10">
        <v>0</v>
      </c>
      <c r="AE11" s="10">
        <v>0</v>
      </c>
      <c r="AF11" s="7">
        <f>SUM(Table4[[#This Row],[Column20]:[Column21]])</f>
        <v>0</v>
      </c>
      <c r="AG11" s="28" t="s">
        <v>32</v>
      </c>
      <c r="AH11" s="32">
        <v>0</v>
      </c>
      <c r="AI11" s="10">
        <v>0</v>
      </c>
      <c r="AJ11" s="10">
        <v>0</v>
      </c>
      <c r="AK11" s="28">
        <f>SUM(Table4[[#This Row],[Column26]:[Column27]])</f>
        <v>0</v>
      </c>
      <c r="AL11" s="10">
        <v>0</v>
      </c>
      <c r="AM11" s="10">
        <v>0</v>
      </c>
      <c r="AN11" s="28">
        <f>SUM(Table4[[#This Row],[Column29]:[Column30]])</f>
        <v>0</v>
      </c>
      <c r="AO11" s="7">
        <v>0</v>
      </c>
      <c r="AP11" s="7">
        <v>0</v>
      </c>
      <c r="AQ11" s="28">
        <f>SUM(Table4[[#This Row],[Column35]:[Column36]])</f>
        <v>0</v>
      </c>
      <c r="AR11" s="10">
        <v>0</v>
      </c>
      <c r="AS11" s="10">
        <v>0</v>
      </c>
      <c r="AT11" s="28">
        <f>SUM(Table4[[#This Row],[Column38]:[Column39]])</f>
        <v>0</v>
      </c>
      <c r="AU11" s="10">
        <v>1</v>
      </c>
      <c r="AV11" s="10">
        <v>0</v>
      </c>
      <c r="AW11" s="6">
        <f>SUM(Table4[[#This Row],[Column41]:[Column42]])</f>
        <v>1</v>
      </c>
      <c r="AX11" s="10">
        <v>0</v>
      </c>
      <c r="AY11" s="10">
        <v>0</v>
      </c>
      <c r="AZ11" s="6">
        <f>SUM(Table4[[#This Row],[Column44]:[Column45]])</f>
        <v>0</v>
      </c>
      <c r="BA11" s="10">
        <v>0</v>
      </c>
      <c r="BB11" s="10">
        <v>0</v>
      </c>
      <c r="BC11" s="6">
        <f>SUM(Table4[[#This Row],[Column47]:[Column48]])</f>
        <v>0</v>
      </c>
    </row>
    <row r="12" spans="1:57" x14ac:dyDescent="0.25">
      <c r="A12" s="1">
        <v>45299</v>
      </c>
      <c r="B12" s="12">
        <v>21</v>
      </c>
      <c r="C12" s="7">
        <v>5</v>
      </c>
      <c r="D12" s="7">
        <f>SUM(Table4[[#This Row],[Column2]:[Column3]])</f>
        <v>26</v>
      </c>
      <c r="E12" s="28">
        <v>36</v>
      </c>
      <c r="F12" s="10">
        <v>0</v>
      </c>
      <c r="G12" s="10">
        <v>0</v>
      </c>
      <c r="H12" s="7">
        <f>SUM(Table4[[#This Row],[Column5]:[Column6]])</f>
        <v>0</v>
      </c>
      <c r="I12" s="28" t="s">
        <v>32</v>
      </c>
      <c r="J12" s="10">
        <v>0</v>
      </c>
      <c r="K12" s="10">
        <v>0</v>
      </c>
      <c r="L12" s="7">
        <f>SUM(Table4[[#This Row],[Column8]:[Column9]])</f>
        <v>0</v>
      </c>
      <c r="M12" s="28" t="s">
        <v>32</v>
      </c>
      <c r="N12" s="10">
        <v>0</v>
      </c>
      <c r="O12" s="10">
        <v>0</v>
      </c>
      <c r="P12" s="7">
        <f>SUM(Table4[[#This Row],[Column11]:[Column12]])</f>
        <v>0</v>
      </c>
      <c r="Q12" s="28" t="s">
        <v>32</v>
      </c>
      <c r="R12" s="10">
        <v>0</v>
      </c>
      <c r="S12" s="10">
        <v>0</v>
      </c>
      <c r="T12" s="7">
        <f>SUM(Table4[[#This Row],[Column14]:[Column15]])</f>
        <v>0</v>
      </c>
      <c r="U12" s="28" t="s">
        <v>32</v>
      </c>
      <c r="V12" s="11">
        <v>0</v>
      </c>
      <c r="W12" s="11">
        <v>0</v>
      </c>
      <c r="X12" s="11">
        <f>SUM(Table4[[#This Row],[Column13]:[Column10]])</f>
        <v>0</v>
      </c>
      <c r="Y12" s="30" t="s">
        <v>32</v>
      </c>
      <c r="Z12" s="10">
        <v>0</v>
      </c>
      <c r="AA12" s="10">
        <v>0</v>
      </c>
      <c r="AB12" s="7">
        <f>SUM(Table4[[#This Row],[Column17]:[Column18]])</f>
        <v>0</v>
      </c>
      <c r="AC12" s="28" t="s">
        <v>32</v>
      </c>
      <c r="AD12" s="10">
        <v>0</v>
      </c>
      <c r="AE12" s="10">
        <v>0</v>
      </c>
      <c r="AF12" s="7">
        <f>SUM(Table4[[#This Row],[Column20]:[Column21]])</f>
        <v>0</v>
      </c>
      <c r="AG12" s="28" t="s">
        <v>32</v>
      </c>
      <c r="AH12" s="32">
        <v>0</v>
      </c>
      <c r="AI12" s="10">
        <v>0</v>
      </c>
      <c r="AJ12" s="10">
        <v>0</v>
      </c>
      <c r="AK12" s="28">
        <f>SUM(Table4[[#This Row],[Column26]:[Column27]])</f>
        <v>0</v>
      </c>
      <c r="AL12" s="10">
        <v>0</v>
      </c>
      <c r="AM12" s="10">
        <v>0</v>
      </c>
      <c r="AN12" s="28">
        <f>SUM(Table4[[#This Row],[Column29]:[Column30]])</f>
        <v>0</v>
      </c>
      <c r="AO12" s="7">
        <v>0</v>
      </c>
      <c r="AP12" s="7">
        <v>0</v>
      </c>
      <c r="AQ12" s="28">
        <f>SUM(Table4[[#This Row],[Column35]:[Column36]])</f>
        <v>0</v>
      </c>
      <c r="AR12" s="10">
        <v>0</v>
      </c>
      <c r="AS12" s="10">
        <v>0</v>
      </c>
      <c r="AT12" s="28">
        <f>SUM(Table4[[#This Row],[Column38]:[Column39]])</f>
        <v>0</v>
      </c>
      <c r="AU12" s="10">
        <v>1</v>
      </c>
      <c r="AV12" s="10">
        <v>0</v>
      </c>
      <c r="AW12" s="6">
        <f>SUM(Table4[[#This Row],[Column41]:[Column42]])</f>
        <v>1</v>
      </c>
      <c r="AX12" s="10">
        <v>0</v>
      </c>
      <c r="AY12" s="10">
        <v>0</v>
      </c>
      <c r="AZ12" s="6">
        <f>SUM(Table4[[#This Row],[Column44]:[Column45]])</f>
        <v>0</v>
      </c>
      <c r="BA12" s="10">
        <v>0</v>
      </c>
      <c r="BB12" s="10">
        <v>0</v>
      </c>
      <c r="BC12" s="6">
        <f>SUM(Table4[[#This Row],[Column47]:[Column48]])</f>
        <v>0</v>
      </c>
    </row>
    <row r="13" spans="1:57" x14ac:dyDescent="0.25">
      <c r="A13" s="1">
        <v>45300</v>
      </c>
      <c r="B13" s="12">
        <v>29</v>
      </c>
      <c r="C13" s="7">
        <v>12</v>
      </c>
      <c r="D13" s="7">
        <f>SUM(Table4[[#This Row],[Column2]:[Column3]])</f>
        <v>41</v>
      </c>
      <c r="E13" s="28">
        <v>36.341463414634099</v>
      </c>
      <c r="F13" s="10">
        <v>0</v>
      </c>
      <c r="G13" s="10">
        <v>0</v>
      </c>
      <c r="H13" s="7">
        <f>SUM(Table4[[#This Row],[Column5]:[Column6]])</f>
        <v>0</v>
      </c>
      <c r="I13" s="28" t="s">
        <v>32</v>
      </c>
      <c r="J13" s="10">
        <v>0</v>
      </c>
      <c r="K13" s="10">
        <v>0</v>
      </c>
      <c r="L13" s="7">
        <f>SUM(Table4[[#This Row],[Column8]:[Column9]])</f>
        <v>0</v>
      </c>
      <c r="M13" s="28" t="s">
        <v>32</v>
      </c>
      <c r="N13" s="10">
        <v>0</v>
      </c>
      <c r="O13" s="10">
        <v>0</v>
      </c>
      <c r="P13" s="7">
        <f>SUM(Table4[[#This Row],[Column11]:[Column12]])</f>
        <v>0</v>
      </c>
      <c r="Q13" s="28" t="s">
        <v>32</v>
      </c>
      <c r="R13" s="10">
        <v>0</v>
      </c>
      <c r="S13" s="10">
        <v>0</v>
      </c>
      <c r="T13" s="7">
        <f>SUM(Table4[[#This Row],[Column14]:[Column15]])</f>
        <v>0</v>
      </c>
      <c r="U13" s="28" t="s">
        <v>32</v>
      </c>
      <c r="V13" s="11">
        <v>0</v>
      </c>
      <c r="W13" s="11">
        <v>0</v>
      </c>
      <c r="X13" s="11">
        <f>SUM(Table4[[#This Row],[Column13]:[Column10]])</f>
        <v>0</v>
      </c>
      <c r="Y13" s="30" t="s">
        <v>32</v>
      </c>
      <c r="Z13" s="10">
        <v>0</v>
      </c>
      <c r="AA13" s="10">
        <v>0</v>
      </c>
      <c r="AB13" s="7">
        <f>SUM(Table4[[#This Row],[Column17]:[Column18]])</f>
        <v>0</v>
      </c>
      <c r="AC13" s="28" t="s">
        <v>32</v>
      </c>
      <c r="AD13" s="10">
        <v>0</v>
      </c>
      <c r="AE13" s="10">
        <v>0</v>
      </c>
      <c r="AF13" s="7">
        <f>SUM(Table4[[#This Row],[Column20]:[Column21]])</f>
        <v>0</v>
      </c>
      <c r="AG13" s="28" t="s">
        <v>32</v>
      </c>
      <c r="AH13" s="32">
        <v>0</v>
      </c>
      <c r="AI13" s="10">
        <v>0</v>
      </c>
      <c r="AJ13" s="10">
        <v>0</v>
      </c>
      <c r="AK13" s="28">
        <f>SUM(Table4[[#This Row],[Column26]:[Column27]])</f>
        <v>0</v>
      </c>
      <c r="AL13" s="10">
        <v>0</v>
      </c>
      <c r="AM13" s="10">
        <v>0</v>
      </c>
      <c r="AN13" s="28">
        <f>SUM(Table4[[#This Row],[Column29]:[Column30]])</f>
        <v>0</v>
      </c>
      <c r="AO13" s="7">
        <v>0</v>
      </c>
      <c r="AP13" s="7">
        <v>0</v>
      </c>
      <c r="AQ13" s="28">
        <f>SUM(Table4[[#This Row],[Column35]:[Column36]])</f>
        <v>0</v>
      </c>
      <c r="AR13" s="10">
        <v>0</v>
      </c>
      <c r="AS13" s="10">
        <v>0</v>
      </c>
      <c r="AT13" s="28">
        <f>SUM(Table4[[#This Row],[Column38]:[Column39]])</f>
        <v>0</v>
      </c>
      <c r="AU13" s="10">
        <v>4</v>
      </c>
      <c r="AV13" s="10">
        <v>2</v>
      </c>
      <c r="AW13" s="6">
        <f>SUM(Table4[[#This Row],[Column41]:[Column42]])</f>
        <v>6</v>
      </c>
      <c r="AX13" s="10">
        <v>1</v>
      </c>
      <c r="AY13" s="10">
        <v>0</v>
      </c>
      <c r="AZ13" s="6">
        <f>SUM(Table4[[#This Row],[Column44]:[Column45]])</f>
        <v>1</v>
      </c>
      <c r="BA13" s="10">
        <v>1</v>
      </c>
      <c r="BB13" s="10">
        <v>0</v>
      </c>
      <c r="BC13" s="6">
        <f>SUM(Table4[[#This Row],[Column47]:[Column48]])</f>
        <v>1</v>
      </c>
    </row>
    <row r="14" spans="1:57" x14ac:dyDescent="0.25">
      <c r="A14" s="1">
        <v>45301</v>
      </c>
      <c r="B14" s="12">
        <v>40</v>
      </c>
      <c r="C14" s="7">
        <v>15</v>
      </c>
      <c r="D14" s="7">
        <f>SUM(Table4[[#This Row],[Column2]:[Column3]])</f>
        <v>55</v>
      </c>
      <c r="E14" s="28">
        <v>35.4339622641509</v>
      </c>
      <c r="F14" s="10">
        <v>0</v>
      </c>
      <c r="G14" s="10">
        <v>0</v>
      </c>
      <c r="H14" s="7">
        <f>SUM(Table4[[#This Row],[Column5]:[Column6]])</f>
        <v>0</v>
      </c>
      <c r="I14" s="28" t="s">
        <v>32</v>
      </c>
      <c r="J14" s="10">
        <v>0</v>
      </c>
      <c r="K14" s="10">
        <v>0</v>
      </c>
      <c r="L14" s="7">
        <f>SUM(Table4[[#This Row],[Column8]:[Column9]])</f>
        <v>0</v>
      </c>
      <c r="M14" s="28" t="s">
        <v>32</v>
      </c>
      <c r="N14" s="10">
        <v>1</v>
      </c>
      <c r="O14" s="10">
        <v>0</v>
      </c>
      <c r="P14" s="7">
        <f>SUM(Table4[[#This Row],[Column11]:[Column12]])</f>
        <v>1</v>
      </c>
      <c r="Q14" s="28">
        <v>80</v>
      </c>
      <c r="R14" s="10">
        <v>0</v>
      </c>
      <c r="S14" s="10">
        <v>0</v>
      </c>
      <c r="T14" s="7">
        <f>SUM(Table4[[#This Row],[Column14]:[Column15]])</f>
        <v>0</v>
      </c>
      <c r="U14" s="28" t="s">
        <v>32</v>
      </c>
      <c r="V14" s="11">
        <v>0</v>
      </c>
      <c r="W14" s="11">
        <v>0</v>
      </c>
      <c r="X14" s="11">
        <f>SUM(Table4[[#This Row],[Column13]:[Column10]])</f>
        <v>0</v>
      </c>
      <c r="Y14" s="30" t="s">
        <v>32</v>
      </c>
      <c r="Z14" s="10">
        <v>0</v>
      </c>
      <c r="AA14" s="10">
        <v>0</v>
      </c>
      <c r="AB14" s="7">
        <f>SUM(Table4[[#This Row],[Column17]:[Column18]])</f>
        <v>0</v>
      </c>
      <c r="AC14" s="28" t="s">
        <v>32</v>
      </c>
      <c r="AD14" s="10">
        <v>0</v>
      </c>
      <c r="AE14" s="10">
        <v>0</v>
      </c>
      <c r="AF14" s="7">
        <f>SUM(Table4[[#This Row],[Column20]:[Column21]])</f>
        <v>0</v>
      </c>
      <c r="AG14" s="28" t="s">
        <v>32</v>
      </c>
      <c r="AH14" s="32">
        <v>0</v>
      </c>
      <c r="AI14" s="10">
        <v>0</v>
      </c>
      <c r="AJ14" s="10">
        <v>0</v>
      </c>
      <c r="AK14" s="28">
        <f>SUM(Table4[[#This Row],[Column26]:[Column27]])</f>
        <v>0</v>
      </c>
      <c r="AL14" s="10">
        <v>0</v>
      </c>
      <c r="AM14" s="10">
        <v>0</v>
      </c>
      <c r="AN14" s="28">
        <f>SUM(Table4[[#This Row],[Column29]:[Column30]])</f>
        <v>0</v>
      </c>
      <c r="AO14" s="7">
        <v>0</v>
      </c>
      <c r="AP14" s="7">
        <v>0</v>
      </c>
      <c r="AQ14" s="28">
        <f>SUM(Table4[[#This Row],[Column35]:[Column36]])</f>
        <v>0</v>
      </c>
      <c r="AR14" s="10">
        <v>0</v>
      </c>
      <c r="AS14" s="10">
        <v>0</v>
      </c>
      <c r="AT14" s="28">
        <f>SUM(Table4[[#This Row],[Column38]:[Column39]])</f>
        <v>0</v>
      </c>
      <c r="AU14" s="10">
        <v>2</v>
      </c>
      <c r="AV14" s="10">
        <v>1</v>
      </c>
      <c r="AW14" s="6">
        <f>SUM(Table4[[#This Row],[Column41]:[Column42]])</f>
        <v>3</v>
      </c>
      <c r="AX14" s="10">
        <v>0</v>
      </c>
      <c r="AY14" s="10">
        <v>0</v>
      </c>
      <c r="AZ14" s="6">
        <f>SUM(Table4[[#This Row],[Column44]:[Column45]])</f>
        <v>0</v>
      </c>
      <c r="BA14" s="10">
        <v>1</v>
      </c>
      <c r="BB14" s="10">
        <v>0</v>
      </c>
      <c r="BC14" s="6">
        <f>SUM(Table4[[#This Row],[Column47]:[Column48]])</f>
        <v>1</v>
      </c>
    </row>
    <row r="15" spans="1:57" x14ac:dyDescent="0.25">
      <c r="A15" s="1">
        <v>45302</v>
      </c>
      <c r="B15" s="12">
        <v>65</v>
      </c>
      <c r="C15" s="7">
        <v>19</v>
      </c>
      <c r="D15" s="7">
        <f>SUM(Table4[[#This Row],[Column2]:[Column3]])</f>
        <v>84</v>
      </c>
      <c r="E15" s="28">
        <v>36.024390243902403</v>
      </c>
      <c r="F15" s="10">
        <v>0</v>
      </c>
      <c r="G15" s="10">
        <v>0</v>
      </c>
      <c r="H15" s="7">
        <f>SUM(Table4[[#This Row],[Column5]:[Column6]])</f>
        <v>0</v>
      </c>
      <c r="I15" s="28" t="s">
        <v>32</v>
      </c>
      <c r="J15" s="10">
        <v>0</v>
      </c>
      <c r="K15" s="10">
        <v>0</v>
      </c>
      <c r="L15" s="7">
        <f>SUM(Table4[[#This Row],[Column8]:[Column9]])</f>
        <v>0</v>
      </c>
      <c r="M15" s="28" t="s">
        <v>32</v>
      </c>
      <c r="N15" s="10">
        <v>0</v>
      </c>
      <c r="O15" s="10">
        <v>0</v>
      </c>
      <c r="P15" s="7">
        <f>SUM(Table4[[#This Row],[Column11]:[Column12]])</f>
        <v>0</v>
      </c>
      <c r="Q15" s="28" t="s">
        <v>32</v>
      </c>
      <c r="R15" s="10">
        <v>0</v>
      </c>
      <c r="S15" s="10">
        <v>0</v>
      </c>
      <c r="T15" s="7">
        <f>SUM(Table4[[#This Row],[Column14]:[Column15]])</f>
        <v>0</v>
      </c>
      <c r="U15" s="28" t="s">
        <v>32</v>
      </c>
      <c r="V15" s="11">
        <v>0</v>
      </c>
      <c r="W15" s="11">
        <v>0</v>
      </c>
      <c r="X15" s="11">
        <f>SUM(Table4[[#This Row],[Column13]:[Column10]])</f>
        <v>0</v>
      </c>
      <c r="Y15" s="30" t="s">
        <v>32</v>
      </c>
      <c r="Z15" s="10">
        <v>0</v>
      </c>
      <c r="AA15" s="10">
        <v>0</v>
      </c>
      <c r="AB15" s="7">
        <f>SUM(Table4[[#This Row],[Column17]:[Column18]])</f>
        <v>0</v>
      </c>
      <c r="AC15" s="28" t="s">
        <v>32</v>
      </c>
      <c r="AD15" s="10">
        <v>0</v>
      </c>
      <c r="AE15" s="10">
        <v>0</v>
      </c>
      <c r="AF15" s="7">
        <f>SUM(Table4[[#This Row],[Column20]:[Column21]])</f>
        <v>0</v>
      </c>
      <c r="AG15" s="28" t="s">
        <v>32</v>
      </c>
      <c r="AH15" s="32">
        <v>0</v>
      </c>
      <c r="AI15" s="10">
        <v>0</v>
      </c>
      <c r="AJ15" s="10">
        <v>0</v>
      </c>
      <c r="AK15" s="28">
        <f>SUM(Table4[[#This Row],[Column26]:[Column27]])</f>
        <v>0</v>
      </c>
      <c r="AL15" s="10">
        <v>0</v>
      </c>
      <c r="AM15" s="10">
        <v>0</v>
      </c>
      <c r="AN15" s="28">
        <f>SUM(Table4[[#This Row],[Column29]:[Column30]])</f>
        <v>0</v>
      </c>
      <c r="AO15" s="7">
        <v>0</v>
      </c>
      <c r="AP15" s="7">
        <v>0</v>
      </c>
      <c r="AQ15" s="28">
        <f>SUM(Table4[[#This Row],[Column35]:[Column36]])</f>
        <v>0</v>
      </c>
      <c r="AR15" s="10">
        <v>0</v>
      </c>
      <c r="AS15" s="10">
        <v>0</v>
      </c>
      <c r="AT15" s="28">
        <f>SUM(Table4[[#This Row],[Column38]:[Column39]])</f>
        <v>0</v>
      </c>
      <c r="AU15" s="10">
        <v>2</v>
      </c>
      <c r="AV15" s="10">
        <v>0</v>
      </c>
      <c r="AW15" s="6">
        <f>SUM(Table4[[#This Row],[Column41]:[Column42]])</f>
        <v>2</v>
      </c>
      <c r="AX15" s="10">
        <v>0</v>
      </c>
      <c r="AY15" s="10">
        <v>0</v>
      </c>
      <c r="AZ15" s="6">
        <f>SUM(Table4[[#This Row],[Column44]:[Column45]])</f>
        <v>0</v>
      </c>
      <c r="BA15" s="10">
        <v>3</v>
      </c>
      <c r="BB15" s="10">
        <v>0</v>
      </c>
      <c r="BC15" s="6">
        <f>SUM(Table4[[#This Row],[Column47]:[Column48]])</f>
        <v>3</v>
      </c>
    </row>
    <row r="16" spans="1:57" x14ac:dyDescent="0.25">
      <c r="A16" s="1">
        <v>45303</v>
      </c>
      <c r="B16" s="12">
        <v>72</v>
      </c>
      <c r="C16" s="7">
        <v>19</v>
      </c>
      <c r="D16" s="7">
        <f>SUM(Table4[[#This Row],[Column2]:[Column3]])</f>
        <v>91</v>
      </c>
      <c r="E16" s="28">
        <v>35.811111111111103</v>
      </c>
      <c r="F16" s="10">
        <v>0</v>
      </c>
      <c r="G16" s="10">
        <v>0</v>
      </c>
      <c r="H16" s="7">
        <f>SUM(Table4[[#This Row],[Column5]:[Column6]])</f>
        <v>0</v>
      </c>
      <c r="I16" s="28" t="s">
        <v>32</v>
      </c>
      <c r="J16" s="10">
        <v>0</v>
      </c>
      <c r="K16" s="10">
        <v>0</v>
      </c>
      <c r="L16" s="7">
        <f>SUM(Table4[[#This Row],[Column8]:[Column9]])</f>
        <v>0</v>
      </c>
      <c r="M16" s="28" t="s">
        <v>32</v>
      </c>
      <c r="N16" s="10">
        <v>4</v>
      </c>
      <c r="O16" s="10">
        <v>0</v>
      </c>
      <c r="P16" s="7">
        <f>SUM(Table4[[#This Row],[Column11]:[Column12]])</f>
        <v>4</v>
      </c>
      <c r="Q16" s="28">
        <v>70.75</v>
      </c>
      <c r="R16" s="10">
        <v>0</v>
      </c>
      <c r="S16" s="10">
        <v>0</v>
      </c>
      <c r="T16" s="7">
        <f>SUM(Table4[[#This Row],[Column14]:[Column15]])</f>
        <v>0</v>
      </c>
      <c r="U16" s="28" t="s">
        <v>32</v>
      </c>
      <c r="V16" s="11">
        <v>0</v>
      </c>
      <c r="W16" s="11">
        <v>0</v>
      </c>
      <c r="X16" s="11">
        <f>SUM(Table4[[#This Row],[Column13]:[Column10]])</f>
        <v>0</v>
      </c>
      <c r="Y16" s="30" t="s">
        <v>32</v>
      </c>
      <c r="Z16" s="10">
        <v>0</v>
      </c>
      <c r="AA16" s="10">
        <v>0</v>
      </c>
      <c r="AB16" s="7">
        <f>SUM(Table4[[#This Row],[Column17]:[Column18]])</f>
        <v>0</v>
      </c>
      <c r="AC16" s="28" t="s">
        <v>32</v>
      </c>
      <c r="AD16" s="10">
        <v>0</v>
      </c>
      <c r="AE16" s="10">
        <v>0</v>
      </c>
      <c r="AF16" s="7">
        <f>SUM(Table4[[#This Row],[Column20]:[Column21]])</f>
        <v>0</v>
      </c>
      <c r="AG16" s="28" t="s">
        <v>32</v>
      </c>
      <c r="AH16" s="32">
        <v>0</v>
      </c>
      <c r="AI16" s="10">
        <v>0</v>
      </c>
      <c r="AJ16" s="10">
        <v>0</v>
      </c>
      <c r="AK16" s="28">
        <f>SUM(Table4[[#This Row],[Column26]:[Column27]])</f>
        <v>0</v>
      </c>
      <c r="AL16" s="10">
        <v>0</v>
      </c>
      <c r="AM16" s="10">
        <v>0</v>
      </c>
      <c r="AN16" s="28">
        <f>SUM(Table4[[#This Row],[Column29]:[Column30]])</f>
        <v>0</v>
      </c>
      <c r="AO16" s="7">
        <v>0</v>
      </c>
      <c r="AP16" s="7">
        <v>0</v>
      </c>
      <c r="AQ16" s="28">
        <f>SUM(Table4[[#This Row],[Column35]:[Column36]])</f>
        <v>0</v>
      </c>
      <c r="AR16" s="10">
        <v>0</v>
      </c>
      <c r="AS16" s="10">
        <v>0</v>
      </c>
      <c r="AT16" s="28">
        <f>SUM(Table4[[#This Row],[Column38]:[Column39]])</f>
        <v>0</v>
      </c>
      <c r="AU16" s="10">
        <v>1</v>
      </c>
      <c r="AV16" s="10">
        <v>0</v>
      </c>
      <c r="AW16" s="6">
        <f>SUM(Table4[[#This Row],[Column41]:[Column42]])</f>
        <v>1</v>
      </c>
      <c r="AX16" s="10">
        <v>0</v>
      </c>
      <c r="AY16" s="10">
        <v>1</v>
      </c>
      <c r="AZ16" s="6">
        <f>SUM(Table4[[#This Row],[Column44]:[Column45]])</f>
        <v>1</v>
      </c>
      <c r="BA16" s="10">
        <v>1</v>
      </c>
      <c r="BB16" s="10">
        <v>0</v>
      </c>
      <c r="BC16" s="6">
        <f>SUM(Table4[[#This Row],[Column47]:[Column48]])</f>
        <v>1</v>
      </c>
      <c r="BE16" s="3"/>
    </row>
    <row r="17" spans="1:59" x14ac:dyDescent="0.25">
      <c r="A17" s="1">
        <v>45304</v>
      </c>
      <c r="B17" s="12">
        <v>106</v>
      </c>
      <c r="C17" s="7">
        <v>34</v>
      </c>
      <c r="D17" s="7">
        <f>SUM(Table4[[#This Row],[Column2]:[Column3]])</f>
        <v>140</v>
      </c>
      <c r="E17" s="28">
        <v>35.8507462686567</v>
      </c>
      <c r="F17" s="10">
        <v>0</v>
      </c>
      <c r="G17" s="10">
        <v>0</v>
      </c>
      <c r="H17" s="7">
        <f>SUM(Table4[[#This Row],[Column5]:[Column6]])</f>
        <v>0</v>
      </c>
      <c r="I17" s="28" t="s">
        <v>32</v>
      </c>
      <c r="J17" s="10">
        <v>0</v>
      </c>
      <c r="K17" s="10">
        <v>0</v>
      </c>
      <c r="L17" s="7">
        <f>SUM(Table4[[#This Row],[Column8]:[Column9]])</f>
        <v>0</v>
      </c>
      <c r="M17" s="28" t="s">
        <v>32</v>
      </c>
      <c r="N17" s="10">
        <v>0</v>
      </c>
      <c r="O17" s="10">
        <v>0</v>
      </c>
      <c r="P17" s="7">
        <f>SUM(Table4[[#This Row],[Column11]:[Column12]])</f>
        <v>0</v>
      </c>
      <c r="Q17" s="28" t="s">
        <v>32</v>
      </c>
      <c r="R17" s="10">
        <v>0</v>
      </c>
      <c r="S17" s="10">
        <v>0</v>
      </c>
      <c r="T17" s="7">
        <f>SUM(Table4[[#This Row],[Column14]:[Column15]])</f>
        <v>0</v>
      </c>
      <c r="U17" s="28" t="s">
        <v>32</v>
      </c>
      <c r="V17" s="11">
        <v>0</v>
      </c>
      <c r="W17" s="11">
        <v>0</v>
      </c>
      <c r="X17" s="11">
        <f>SUM(Table4[[#This Row],[Column13]:[Column10]])</f>
        <v>0</v>
      </c>
      <c r="Y17" s="30" t="s">
        <v>32</v>
      </c>
      <c r="Z17" s="10">
        <v>0</v>
      </c>
      <c r="AA17" s="10">
        <v>0</v>
      </c>
      <c r="AB17" s="7">
        <f>SUM(Table4[[#This Row],[Column17]:[Column18]])</f>
        <v>0</v>
      </c>
      <c r="AC17" s="28" t="s">
        <v>32</v>
      </c>
      <c r="AD17" s="10">
        <v>0</v>
      </c>
      <c r="AE17" s="10">
        <v>0</v>
      </c>
      <c r="AF17" s="7">
        <f>SUM(Table4[[#This Row],[Column20]:[Column21]])</f>
        <v>0</v>
      </c>
      <c r="AG17" s="28" t="s">
        <v>32</v>
      </c>
      <c r="AH17" s="32">
        <v>0</v>
      </c>
      <c r="AI17" s="10">
        <v>0</v>
      </c>
      <c r="AJ17" s="10">
        <v>0</v>
      </c>
      <c r="AK17" s="28">
        <f>SUM(Table4[[#This Row],[Column26]:[Column27]])</f>
        <v>0</v>
      </c>
      <c r="AL17" s="10">
        <v>0</v>
      </c>
      <c r="AM17" s="10">
        <v>0</v>
      </c>
      <c r="AN17" s="28">
        <f>SUM(Table4[[#This Row],[Column29]:[Column30]])</f>
        <v>0</v>
      </c>
      <c r="AO17" s="7">
        <v>0</v>
      </c>
      <c r="AP17" s="7">
        <v>0</v>
      </c>
      <c r="AQ17" s="28">
        <f>SUM(Table4[[#This Row],[Column35]:[Column36]])</f>
        <v>0</v>
      </c>
      <c r="AR17" s="10">
        <v>0</v>
      </c>
      <c r="AS17" s="10">
        <v>0</v>
      </c>
      <c r="AT17" s="28">
        <f>SUM(Table4[[#This Row],[Column38]:[Column39]])</f>
        <v>0</v>
      </c>
      <c r="AU17" s="10">
        <v>2</v>
      </c>
      <c r="AV17" s="10">
        <v>1</v>
      </c>
      <c r="AW17" s="6">
        <f>SUM(Table4[[#This Row],[Column41]:[Column42]])</f>
        <v>3</v>
      </c>
      <c r="AX17" s="10">
        <v>0</v>
      </c>
      <c r="AY17" s="10">
        <v>0</v>
      </c>
      <c r="AZ17" s="6">
        <f>SUM(Table4[[#This Row],[Column44]:[Column45]])</f>
        <v>0</v>
      </c>
      <c r="BA17" s="10">
        <v>1</v>
      </c>
      <c r="BB17" s="10">
        <v>0</v>
      </c>
      <c r="BC17" s="6">
        <f>SUM(Table4[[#This Row],[Column47]:[Column48]])</f>
        <v>1</v>
      </c>
    </row>
    <row r="18" spans="1:59" x14ac:dyDescent="0.25">
      <c r="A18" s="1">
        <v>45305</v>
      </c>
      <c r="B18" s="12">
        <v>207</v>
      </c>
      <c r="C18" s="7">
        <v>73</v>
      </c>
      <c r="D18" s="7">
        <f>SUM(Table4[[#This Row],[Column2]:[Column3]])</f>
        <v>280</v>
      </c>
      <c r="E18" s="28">
        <v>36.254335260115603</v>
      </c>
      <c r="F18" s="10">
        <v>0</v>
      </c>
      <c r="G18" s="10">
        <v>0</v>
      </c>
      <c r="H18" s="7">
        <f>SUM(Table4[[#This Row],[Column5]:[Column6]])</f>
        <v>0</v>
      </c>
      <c r="I18" s="28" t="s">
        <v>32</v>
      </c>
      <c r="J18" s="10">
        <v>0</v>
      </c>
      <c r="K18" s="10">
        <v>0</v>
      </c>
      <c r="L18" s="7">
        <f>SUM(Table4[[#This Row],[Column8]:[Column9]])</f>
        <v>0</v>
      </c>
      <c r="M18" s="28" t="s">
        <v>32</v>
      </c>
      <c r="N18" s="10">
        <v>0</v>
      </c>
      <c r="O18" s="10">
        <v>0</v>
      </c>
      <c r="P18" s="7">
        <f>SUM(Table4[[#This Row],[Column11]:[Column12]])</f>
        <v>0</v>
      </c>
      <c r="Q18" s="28" t="s">
        <v>32</v>
      </c>
      <c r="R18" s="10">
        <v>0</v>
      </c>
      <c r="S18" s="10">
        <v>0</v>
      </c>
      <c r="T18" s="7">
        <f>SUM(Table4[[#This Row],[Column14]:[Column15]])</f>
        <v>0</v>
      </c>
      <c r="U18" s="28" t="s">
        <v>32</v>
      </c>
      <c r="V18" s="11">
        <v>0</v>
      </c>
      <c r="W18" s="11">
        <v>0</v>
      </c>
      <c r="X18" s="11">
        <f>SUM(Table4[[#This Row],[Column13]:[Column10]])</f>
        <v>0</v>
      </c>
      <c r="Y18" s="30" t="s">
        <v>32</v>
      </c>
      <c r="Z18" s="10">
        <v>0</v>
      </c>
      <c r="AA18" s="10">
        <v>0</v>
      </c>
      <c r="AB18" s="7">
        <f>SUM(Table4[[#This Row],[Column17]:[Column18]])</f>
        <v>0</v>
      </c>
      <c r="AC18" s="28" t="s">
        <v>32</v>
      </c>
      <c r="AD18" s="10">
        <v>0</v>
      </c>
      <c r="AE18" s="10">
        <v>0</v>
      </c>
      <c r="AF18" s="7">
        <f>SUM(Table4[[#This Row],[Column20]:[Column21]])</f>
        <v>0</v>
      </c>
      <c r="AG18" s="28" t="s">
        <v>32</v>
      </c>
      <c r="AH18" s="32">
        <v>0</v>
      </c>
      <c r="AI18" s="10">
        <v>0</v>
      </c>
      <c r="AJ18" s="10">
        <v>0</v>
      </c>
      <c r="AK18" s="28">
        <f>SUM(Table4[[#This Row],[Column26]:[Column27]])</f>
        <v>0</v>
      </c>
      <c r="AL18" s="10">
        <v>0</v>
      </c>
      <c r="AM18" s="10">
        <v>0</v>
      </c>
      <c r="AN18" s="28">
        <f>SUM(Table4[[#This Row],[Column29]:[Column30]])</f>
        <v>0</v>
      </c>
      <c r="AO18" s="7">
        <v>0</v>
      </c>
      <c r="AP18" s="7">
        <v>0</v>
      </c>
      <c r="AQ18" s="28">
        <f>SUM(Table4[[#This Row],[Column35]:[Column36]])</f>
        <v>0</v>
      </c>
      <c r="AR18" s="10">
        <v>0</v>
      </c>
      <c r="AS18" s="10">
        <v>0</v>
      </c>
      <c r="AT18" s="28">
        <f>SUM(Table4[[#This Row],[Column38]:[Column39]])</f>
        <v>0</v>
      </c>
      <c r="AU18" s="10">
        <v>1</v>
      </c>
      <c r="AV18" s="10">
        <v>1</v>
      </c>
      <c r="AW18" s="6">
        <f>SUM(Table4[[#This Row],[Column41]:[Column42]])</f>
        <v>2</v>
      </c>
      <c r="AX18" s="10">
        <v>1</v>
      </c>
      <c r="AY18" s="10">
        <v>0</v>
      </c>
      <c r="AZ18" s="6">
        <f>SUM(Table4[[#This Row],[Column44]:[Column45]])</f>
        <v>1</v>
      </c>
      <c r="BA18" s="10">
        <v>0</v>
      </c>
      <c r="BB18" s="10">
        <v>0</v>
      </c>
      <c r="BC18" s="6">
        <f>SUM(Table4[[#This Row],[Column47]:[Column48]])</f>
        <v>0</v>
      </c>
    </row>
    <row r="19" spans="1:59" x14ac:dyDescent="0.25">
      <c r="A19" s="1">
        <v>45306</v>
      </c>
      <c r="B19" s="12">
        <v>309</v>
      </c>
      <c r="C19" s="7">
        <v>78</v>
      </c>
      <c r="D19" s="7">
        <f>SUM(Table4[[#This Row],[Column2]:[Column3]])</f>
        <v>387</v>
      </c>
      <c r="E19" s="28">
        <v>36.7808988764045</v>
      </c>
      <c r="F19" s="10">
        <v>0</v>
      </c>
      <c r="G19" s="10">
        <v>0</v>
      </c>
      <c r="H19" s="7">
        <f>SUM(Table4[[#This Row],[Column5]:[Column6]])</f>
        <v>0</v>
      </c>
      <c r="I19" s="28" t="s">
        <v>32</v>
      </c>
      <c r="J19" s="10">
        <v>0</v>
      </c>
      <c r="K19" s="10">
        <v>0</v>
      </c>
      <c r="L19" s="7">
        <f>SUM(Table4[[#This Row],[Column8]:[Column9]])</f>
        <v>0</v>
      </c>
      <c r="M19" s="28" t="s">
        <v>32</v>
      </c>
      <c r="N19" s="10">
        <v>0</v>
      </c>
      <c r="O19" s="10">
        <v>0</v>
      </c>
      <c r="P19" s="7">
        <f>SUM(Table4[[#This Row],[Column11]:[Column12]])</f>
        <v>0</v>
      </c>
      <c r="Q19" s="28" t="s">
        <v>32</v>
      </c>
      <c r="R19" s="10">
        <v>0</v>
      </c>
      <c r="S19" s="10">
        <v>0</v>
      </c>
      <c r="T19" s="7">
        <f>SUM(Table4[[#This Row],[Column14]:[Column15]])</f>
        <v>0</v>
      </c>
      <c r="U19" s="28" t="s">
        <v>32</v>
      </c>
      <c r="V19" s="11">
        <v>0</v>
      </c>
      <c r="W19" s="11">
        <v>0</v>
      </c>
      <c r="X19" s="11">
        <f>SUM(Table4[[#This Row],[Column13]:[Column10]])</f>
        <v>0</v>
      </c>
      <c r="Y19" s="30" t="s">
        <v>32</v>
      </c>
      <c r="Z19" s="10">
        <v>0</v>
      </c>
      <c r="AA19" s="10">
        <v>0</v>
      </c>
      <c r="AB19" s="7">
        <f>SUM(Table4[[#This Row],[Column17]:[Column18]])</f>
        <v>0</v>
      </c>
      <c r="AC19" s="28" t="s">
        <v>32</v>
      </c>
      <c r="AD19" s="10">
        <v>0</v>
      </c>
      <c r="AE19" s="10">
        <v>0</v>
      </c>
      <c r="AF19" s="7">
        <f>SUM(Table4[[#This Row],[Column20]:[Column21]])</f>
        <v>0</v>
      </c>
      <c r="AG19" s="28" t="s">
        <v>32</v>
      </c>
      <c r="AH19" s="32">
        <v>0</v>
      </c>
      <c r="AI19" s="10">
        <v>0</v>
      </c>
      <c r="AJ19" s="10">
        <v>0</v>
      </c>
      <c r="AK19" s="28">
        <f>SUM(Table4[[#This Row],[Column26]:[Column27]])</f>
        <v>0</v>
      </c>
      <c r="AL19" s="10">
        <v>0</v>
      </c>
      <c r="AM19" s="10">
        <v>0</v>
      </c>
      <c r="AN19" s="28">
        <f>SUM(Table4[[#This Row],[Column29]:[Column30]])</f>
        <v>0</v>
      </c>
      <c r="AO19" s="7">
        <v>0</v>
      </c>
      <c r="AP19" s="7">
        <v>0</v>
      </c>
      <c r="AQ19" s="28">
        <f>SUM(Table4[[#This Row],[Column35]:[Column36]])</f>
        <v>0</v>
      </c>
      <c r="AR19" s="10">
        <v>0</v>
      </c>
      <c r="AS19" s="10">
        <v>1</v>
      </c>
      <c r="AT19" s="28">
        <f>SUM(Table4[[#This Row],[Column38]:[Column39]])</f>
        <v>1</v>
      </c>
      <c r="AU19" s="10">
        <v>4</v>
      </c>
      <c r="AV19" s="10">
        <v>1</v>
      </c>
      <c r="AW19" s="6">
        <f>SUM(Table4[[#This Row],[Column41]:[Column42]])</f>
        <v>5</v>
      </c>
      <c r="AX19" s="10">
        <v>0</v>
      </c>
      <c r="AY19" s="10">
        <v>0</v>
      </c>
      <c r="AZ19" s="6">
        <f>SUM(Table4[[#This Row],[Column44]:[Column45]])</f>
        <v>0</v>
      </c>
      <c r="BA19" s="10">
        <v>0</v>
      </c>
      <c r="BB19" s="10">
        <v>0</v>
      </c>
      <c r="BC19" s="6">
        <f>SUM(Table4[[#This Row],[Column47]:[Column48]])</f>
        <v>0</v>
      </c>
    </row>
    <row r="20" spans="1:59" x14ac:dyDescent="0.25">
      <c r="A20" s="1">
        <v>45307</v>
      </c>
      <c r="B20" s="12">
        <v>314</v>
      </c>
      <c r="C20" s="7">
        <v>84</v>
      </c>
      <c r="D20" s="7">
        <f>SUM(Table4[[#This Row],[Column2]:[Column3]])</f>
        <v>398</v>
      </c>
      <c r="E20" s="28">
        <v>36.798913043478301</v>
      </c>
      <c r="F20" s="10">
        <v>0</v>
      </c>
      <c r="G20" s="10">
        <v>0</v>
      </c>
      <c r="H20" s="7">
        <f>SUM(Table4[[#This Row],[Column5]:[Column6]])</f>
        <v>0</v>
      </c>
      <c r="I20" s="28" t="s">
        <v>32</v>
      </c>
      <c r="J20" s="10">
        <v>0</v>
      </c>
      <c r="K20" s="10">
        <v>0</v>
      </c>
      <c r="L20" s="7">
        <f>SUM(Table4[[#This Row],[Column8]:[Column9]])</f>
        <v>0</v>
      </c>
      <c r="M20" s="28" t="s">
        <v>32</v>
      </c>
      <c r="N20" s="10">
        <v>1</v>
      </c>
      <c r="O20" s="10">
        <v>0</v>
      </c>
      <c r="P20" s="7">
        <f>SUM(Table4[[#This Row],[Column11]:[Column12]])</f>
        <v>1</v>
      </c>
      <c r="Q20" s="28">
        <v>75</v>
      </c>
      <c r="R20" s="10">
        <v>0</v>
      </c>
      <c r="S20" s="10">
        <v>0</v>
      </c>
      <c r="T20" s="7">
        <f>SUM(Table4[[#This Row],[Column14]:[Column15]])</f>
        <v>0</v>
      </c>
      <c r="U20" s="28" t="s">
        <v>32</v>
      </c>
      <c r="V20" s="11">
        <v>0</v>
      </c>
      <c r="W20" s="11">
        <v>0</v>
      </c>
      <c r="X20" s="11">
        <f>SUM(Table4[[#This Row],[Column13]:[Column10]])</f>
        <v>0</v>
      </c>
      <c r="Y20" s="30" t="s">
        <v>32</v>
      </c>
      <c r="Z20" s="10">
        <v>0</v>
      </c>
      <c r="AA20" s="10">
        <v>0</v>
      </c>
      <c r="AB20" s="7">
        <f>SUM(Table4[[#This Row],[Column17]:[Column18]])</f>
        <v>0</v>
      </c>
      <c r="AC20" s="28" t="s">
        <v>32</v>
      </c>
      <c r="AD20" s="10">
        <v>0</v>
      </c>
      <c r="AE20" s="10">
        <v>0</v>
      </c>
      <c r="AF20" s="7">
        <f>SUM(Table4[[#This Row],[Column20]:[Column21]])</f>
        <v>0</v>
      </c>
      <c r="AG20" s="28" t="s">
        <v>32</v>
      </c>
      <c r="AH20" s="32">
        <v>0</v>
      </c>
      <c r="AI20" s="10">
        <v>0</v>
      </c>
      <c r="AJ20" s="10">
        <v>0</v>
      </c>
      <c r="AK20" s="28">
        <f>SUM(Table4[[#This Row],[Column26]:[Column27]])</f>
        <v>0</v>
      </c>
      <c r="AL20" s="10">
        <v>0</v>
      </c>
      <c r="AM20" s="10">
        <v>0</v>
      </c>
      <c r="AN20" s="28">
        <f>SUM(Table4[[#This Row],[Column29]:[Column30]])</f>
        <v>0</v>
      </c>
      <c r="AO20" s="7">
        <v>0</v>
      </c>
      <c r="AP20" s="7">
        <v>0</v>
      </c>
      <c r="AQ20" s="28">
        <f>SUM(Table4[[#This Row],[Column35]:[Column36]])</f>
        <v>0</v>
      </c>
      <c r="AR20" s="10">
        <v>0</v>
      </c>
      <c r="AS20" s="10">
        <v>0</v>
      </c>
      <c r="AT20" s="28">
        <f>SUM(Table4[[#This Row],[Column38]:[Column39]])</f>
        <v>0</v>
      </c>
      <c r="AU20" s="10">
        <v>3</v>
      </c>
      <c r="AV20" s="10">
        <v>1</v>
      </c>
      <c r="AW20" s="6">
        <f>SUM(Table4[[#This Row],[Column41]:[Column42]])</f>
        <v>4</v>
      </c>
      <c r="AX20" s="10">
        <v>0</v>
      </c>
      <c r="AY20" s="10">
        <v>0</v>
      </c>
      <c r="AZ20" s="6">
        <f>SUM(Table4[[#This Row],[Column44]:[Column45]])</f>
        <v>0</v>
      </c>
      <c r="BA20" s="10">
        <v>1</v>
      </c>
      <c r="BB20" s="10">
        <v>0</v>
      </c>
      <c r="BC20" s="6">
        <f>SUM(Table4[[#This Row],[Column47]:[Column48]])</f>
        <v>1</v>
      </c>
    </row>
    <row r="21" spans="1:59" x14ac:dyDescent="0.25">
      <c r="A21" s="1">
        <v>45308</v>
      </c>
      <c r="B21" s="12">
        <v>339</v>
      </c>
      <c r="C21" s="7">
        <v>86</v>
      </c>
      <c r="D21" s="7">
        <f>SUM(Table4[[#This Row],[Column2]:[Column3]])</f>
        <v>425</v>
      </c>
      <c r="E21" s="28">
        <v>36.521505376344102</v>
      </c>
      <c r="F21" s="10">
        <v>0</v>
      </c>
      <c r="G21" s="10">
        <v>0</v>
      </c>
      <c r="H21" s="7">
        <f>SUM(Table4[[#This Row],[Column5]:[Column6]])</f>
        <v>0</v>
      </c>
      <c r="I21" s="28" t="s">
        <v>32</v>
      </c>
      <c r="J21" s="10">
        <v>0</v>
      </c>
      <c r="K21" s="10">
        <v>0</v>
      </c>
      <c r="L21" s="7">
        <f>SUM(Table4[[#This Row],[Column8]:[Column9]])</f>
        <v>0</v>
      </c>
      <c r="M21" s="28" t="s">
        <v>32</v>
      </c>
      <c r="N21" s="10">
        <v>1</v>
      </c>
      <c r="O21" s="10">
        <v>0</v>
      </c>
      <c r="P21" s="7">
        <f>SUM(Table4[[#This Row],[Column11]:[Column12]])</f>
        <v>1</v>
      </c>
      <c r="Q21" s="28">
        <v>93</v>
      </c>
      <c r="R21" s="10">
        <v>0</v>
      </c>
      <c r="S21" s="10">
        <v>0</v>
      </c>
      <c r="T21" s="7">
        <f>SUM(Table4[[#This Row],[Column14]:[Column15]])</f>
        <v>0</v>
      </c>
      <c r="U21" s="28" t="s">
        <v>32</v>
      </c>
      <c r="V21" s="11">
        <v>0</v>
      </c>
      <c r="W21" s="11">
        <v>0</v>
      </c>
      <c r="X21" s="11">
        <f>SUM(Table4[[#This Row],[Column13]:[Column10]])</f>
        <v>0</v>
      </c>
      <c r="Y21" s="30" t="s">
        <v>32</v>
      </c>
      <c r="Z21" s="10">
        <v>0</v>
      </c>
      <c r="AA21" s="10">
        <v>0</v>
      </c>
      <c r="AB21" s="7">
        <f>SUM(Table4[[#This Row],[Column17]:[Column18]])</f>
        <v>0</v>
      </c>
      <c r="AC21" s="28" t="s">
        <v>32</v>
      </c>
      <c r="AD21" s="10">
        <v>0</v>
      </c>
      <c r="AE21" s="10">
        <v>0</v>
      </c>
      <c r="AF21" s="7">
        <f>SUM(Table4[[#This Row],[Column20]:[Column21]])</f>
        <v>0</v>
      </c>
      <c r="AG21" s="28" t="s">
        <v>32</v>
      </c>
      <c r="AH21" s="32">
        <v>0</v>
      </c>
      <c r="AI21" s="10">
        <v>0</v>
      </c>
      <c r="AJ21" s="10">
        <v>0</v>
      </c>
      <c r="AK21" s="28">
        <f>SUM(Table4[[#This Row],[Column26]:[Column27]])</f>
        <v>0</v>
      </c>
      <c r="AL21" s="10">
        <v>0</v>
      </c>
      <c r="AM21" s="10">
        <v>0</v>
      </c>
      <c r="AN21" s="28">
        <f>SUM(Table4[[#This Row],[Column29]:[Column30]])</f>
        <v>0</v>
      </c>
      <c r="AO21" s="7">
        <v>0</v>
      </c>
      <c r="AP21" s="7">
        <v>0</v>
      </c>
      <c r="AQ21" s="28">
        <f>SUM(Table4[[#This Row],[Column35]:[Column36]])</f>
        <v>0</v>
      </c>
      <c r="AR21" s="10">
        <v>0</v>
      </c>
      <c r="AS21" s="10">
        <v>1</v>
      </c>
      <c r="AT21" s="28">
        <f>SUM(Table4[[#This Row],[Column38]:[Column39]])</f>
        <v>1</v>
      </c>
      <c r="AU21" s="10">
        <v>3</v>
      </c>
      <c r="AV21" s="10">
        <v>0</v>
      </c>
      <c r="AW21" s="6">
        <f>SUM(Table4[[#This Row],[Column41]:[Column42]])</f>
        <v>3</v>
      </c>
      <c r="AX21" s="10">
        <v>0</v>
      </c>
      <c r="AY21" s="10">
        <v>0</v>
      </c>
      <c r="AZ21" s="6">
        <f>SUM(Table4[[#This Row],[Column44]:[Column45]])</f>
        <v>0</v>
      </c>
      <c r="BA21" s="10">
        <v>0</v>
      </c>
      <c r="BB21" s="10">
        <v>0</v>
      </c>
      <c r="BC21" s="6">
        <f>SUM(Table4[[#This Row],[Column47]:[Column48]])</f>
        <v>0</v>
      </c>
      <c r="BE21" s="3"/>
      <c r="BG21" s="3"/>
    </row>
    <row r="22" spans="1:59" x14ac:dyDescent="0.25">
      <c r="A22" s="1">
        <v>45309</v>
      </c>
      <c r="B22" s="12">
        <v>355</v>
      </c>
      <c r="C22" s="7">
        <v>129</v>
      </c>
      <c r="D22" s="7">
        <f>SUM(Table4[[#This Row],[Column2]:[Column3]])</f>
        <v>484</v>
      </c>
      <c r="E22" s="28">
        <v>36.424999999999997</v>
      </c>
      <c r="F22" s="10">
        <v>0</v>
      </c>
      <c r="G22" s="10">
        <v>0</v>
      </c>
      <c r="H22" s="7">
        <f>SUM(Table4[[#This Row],[Column5]:[Column6]])</f>
        <v>0</v>
      </c>
      <c r="I22" s="28" t="s">
        <v>32</v>
      </c>
      <c r="J22" s="10">
        <v>0</v>
      </c>
      <c r="K22" s="10">
        <v>0</v>
      </c>
      <c r="L22" s="7">
        <f>SUM(Table4[[#This Row],[Column8]:[Column9]])</f>
        <v>0</v>
      </c>
      <c r="M22" s="28" t="s">
        <v>32</v>
      </c>
      <c r="N22" s="10">
        <v>1</v>
      </c>
      <c r="O22" s="10">
        <v>0</v>
      </c>
      <c r="P22" s="7">
        <f>SUM(Table4[[#This Row],[Column11]:[Column12]])</f>
        <v>1</v>
      </c>
      <c r="Q22" s="28">
        <v>102</v>
      </c>
      <c r="R22" s="10">
        <v>0</v>
      </c>
      <c r="S22" s="10">
        <v>0</v>
      </c>
      <c r="T22" s="7">
        <f>SUM(Table4[[#This Row],[Column14]:[Column15]])</f>
        <v>0</v>
      </c>
      <c r="U22" s="28" t="s">
        <v>32</v>
      </c>
      <c r="V22" s="11">
        <v>0</v>
      </c>
      <c r="W22" s="11">
        <v>0</v>
      </c>
      <c r="X22" s="11">
        <f>SUM(Table4[[#This Row],[Column13]:[Column10]])</f>
        <v>0</v>
      </c>
      <c r="Y22" s="30" t="s">
        <v>32</v>
      </c>
      <c r="Z22" s="10">
        <v>0</v>
      </c>
      <c r="AA22" s="10">
        <v>0</v>
      </c>
      <c r="AB22" s="7">
        <f>SUM(Table4[[#This Row],[Column17]:[Column18]])</f>
        <v>0</v>
      </c>
      <c r="AC22" s="28" t="s">
        <v>32</v>
      </c>
      <c r="AD22" s="10">
        <v>0</v>
      </c>
      <c r="AE22" s="10">
        <v>0</v>
      </c>
      <c r="AF22" s="7">
        <f>SUM(Table4[[#This Row],[Column20]:[Column21]])</f>
        <v>0</v>
      </c>
      <c r="AG22" s="28" t="s">
        <v>32</v>
      </c>
      <c r="AH22" s="32">
        <v>0</v>
      </c>
      <c r="AI22" s="10">
        <v>0</v>
      </c>
      <c r="AJ22" s="10">
        <v>0</v>
      </c>
      <c r="AK22" s="28">
        <f>SUM(Table4[[#This Row],[Column26]:[Column27]])</f>
        <v>0</v>
      </c>
      <c r="AL22" s="10">
        <v>0</v>
      </c>
      <c r="AM22" s="10">
        <v>0</v>
      </c>
      <c r="AN22" s="28">
        <f>SUM(Table4[[#This Row],[Column29]:[Column30]])</f>
        <v>0</v>
      </c>
      <c r="AO22" s="7">
        <v>0</v>
      </c>
      <c r="AP22" s="7">
        <v>0</v>
      </c>
      <c r="AQ22" s="28">
        <f>SUM(Table4[[#This Row],[Column35]:[Column36]])</f>
        <v>0</v>
      </c>
      <c r="AR22" s="10">
        <v>0</v>
      </c>
      <c r="AS22" s="10">
        <v>0</v>
      </c>
      <c r="AT22" s="28">
        <f>SUM(Table4[[#This Row],[Column38]:[Column39]])</f>
        <v>0</v>
      </c>
      <c r="AU22" s="10">
        <v>0</v>
      </c>
      <c r="AV22" s="10">
        <v>1</v>
      </c>
      <c r="AW22" s="6">
        <f>SUM(Table4[[#This Row],[Column41]:[Column42]])</f>
        <v>1</v>
      </c>
      <c r="AX22" s="10">
        <v>0</v>
      </c>
      <c r="AY22" s="10">
        <v>0</v>
      </c>
      <c r="AZ22" s="6">
        <f>SUM(Table4[[#This Row],[Column44]:[Column45]])</f>
        <v>0</v>
      </c>
      <c r="BA22" s="10">
        <v>1</v>
      </c>
      <c r="BB22" s="10">
        <v>0</v>
      </c>
      <c r="BC22" s="6">
        <f>SUM(Table4[[#This Row],[Column47]:[Column48]])</f>
        <v>1</v>
      </c>
    </row>
    <row r="23" spans="1:59" x14ac:dyDescent="0.25">
      <c r="A23" s="1">
        <v>45310</v>
      </c>
      <c r="B23" s="12">
        <v>356</v>
      </c>
      <c r="C23" s="7">
        <v>106</v>
      </c>
      <c r="D23" s="7">
        <f>SUM(Table4[[#This Row],[Column2]:[Column3]])</f>
        <v>462</v>
      </c>
      <c r="E23" s="28">
        <v>36.369999999999997</v>
      </c>
      <c r="F23" s="10">
        <v>0</v>
      </c>
      <c r="G23" s="10">
        <v>0</v>
      </c>
      <c r="H23" s="7">
        <f>SUM(Table4[[#This Row],[Column5]:[Column6]])</f>
        <v>0</v>
      </c>
      <c r="I23" s="28" t="s">
        <v>32</v>
      </c>
      <c r="J23" s="10">
        <v>0</v>
      </c>
      <c r="K23" s="10">
        <v>0</v>
      </c>
      <c r="L23" s="7">
        <f>SUM(Table4[[#This Row],[Column8]:[Column9]])</f>
        <v>0</v>
      </c>
      <c r="M23" s="28" t="s">
        <v>32</v>
      </c>
      <c r="N23" s="10">
        <v>2</v>
      </c>
      <c r="O23" s="10">
        <v>0</v>
      </c>
      <c r="P23" s="7">
        <f>SUM(Table4[[#This Row],[Column11]:[Column12]])</f>
        <v>2</v>
      </c>
      <c r="Q23" s="28">
        <v>80.5</v>
      </c>
      <c r="R23" s="10">
        <v>0</v>
      </c>
      <c r="S23" s="10">
        <v>0</v>
      </c>
      <c r="T23" s="7">
        <f>SUM(Table4[[#This Row],[Column14]:[Column15]])</f>
        <v>0</v>
      </c>
      <c r="U23" s="28" t="s">
        <v>32</v>
      </c>
      <c r="V23" s="11">
        <v>0</v>
      </c>
      <c r="W23" s="11">
        <v>0</v>
      </c>
      <c r="X23" s="11">
        <f>SUM(Table4[[#This Row],[Column13]:[Column10]])</f>
        <v>0</v>
      </c>
      <c r="Y23" s="30" t="s">
        <v>32</v>
      </c>
      <c r="Z23" s="10">
        <v>0</v>
      </c>
      <c r="AA23" s="10">
        <v>0</v>
      </c>
      <c r="AB23" s="7">
        <f>SUM(Table4[[#This Row],[Column17]:[Column18]])</f>
        <v>0</v>
      </c>
      <c r="AC23" s="28" t="s">
        <v>32</v>
      </c>
      <c r="AD23" s="10">
        <v>0</v>
      </c>
      <c r="AE23" s="10">
        <v>0</v>
      </c>
      <c r="AF23" s="7">
        <f>SUM(Table4[[#This Row],[Column20]:[Column21]])</f>
        <v>0</v>
      </c>
      <c r="AG23" s="28" t="s">
        <v>32</v>
      </c>
      <c r="AH23" s="32">
        <v>0</v>
      </c>
      <c r="AI23" s="10">
        <v>0</v>
      </c>
      <c r="AJ23" s="10">
        <v>0</v>
      </c>
      <c r="AK23" s="28">
        <f>SUM(Table4[[#This Row],[Column26]:[Column27]])</f>
        <v>0</v>
      </c>
      <c r="AL23" s="10">
        <v>0</v>
      </c>
      <c r="AM23" s="10">
        <v>0</v>
      </c>
      <c r="AN23" s="28">
        <f>SUM(Table4[[#This Row],[Column29]:[Column30]])</f>
        <v>0</v>
      </c>
      <c r="AO23" s="7">
        <v>0</v>
      </c>
      <c r="AP23" s="7">
        <v>0</v>
      </c>
      <c r="AQ23" s="28">
        <f>SUM(Table4[[#This Row],[Column35]:[Column36]])</f>
        <v>0</v>
      </c>
      <c r="AR23" s="10">
        <v>1</v>
      </c>
      <c r="AS23" s="10">
        <v>0</v>
      </c>
      <c r="AT23" s="28">
        <f>SUM(Table4[[#This Row],[Column38]:[Column39]])</f>
        <v>1</v>
      </c>
      <c r="AU23" s="10">
        <v>1</v>
      </c>
      <c r="AV23" s="10">
        <v>0</v>
      </c>
      <c r="AW23" s="6">
        <f>SUM(Table4[[#This Row],[Column41]:[Column42]])</f>
        <v>1</v>
      </c>
      <c r="AX23" s="10">
        <v>0</v>
      </c>
      <c r="AY23" s="10">
        <v>0</v>
      </c>
      <c r="AZ23" s="6">
        <f>SUM(Table4[[#This Row],[Column44]:[Column45]])</f>
        <v>0</v>
      </c>
      <c r="BA23" s="10">
        <v>0</v>
      </c>
      <c r="BB23" s="10">
        <v>0</v>
      </c>
      <c r="BC23" s="6">
        <f>SUM(Table4[[#This Row],[Column47]:[Column48]])</f>
        <v>0</v>
      </c>
    </row>
    <row r="24" spans="1:59" x14ac:dyDescent="0.25">
      <c r="A24" s="1">
        <v>45311</v>
      </c>
      <c r="B24" s="12">
        <v>307</v>
      </c>
      <c r="C24" s="7">
        <v>109</v>
      </c>
      <c r="D24" s="7">
        <f>SUM(Table4[[#This Row],[Column2]:[Column3]])</f>
        <v>416</v>
      </c>
      <c r="E24" s="28">
        <v>36.18</v>
      </c>
      <c r="F24" s="10">
        <v>0</v>
      </c>
      <c r="G24" s="10">
        <v>0</v>
      </c>
      <c r="H24" s="7">
        <f>SUM(Table4[[#This Row],[Column5]:[Column6]])</f>
        <v>0</v>
      </c>
      <c r="I24" s="28" t="s">
        <v>32</v>
      </c>
      <c r="J24" s="10">
        <v>0</v>
      </c>
      <c r="K24" s="10">
        <v>0</v>
      </c>
      <c r="L24" s="7">
        <f>SUM(Table4[[#This Row],[Column8]:[Column9]])</f>
        <v>0</v>
      </c>
      <c r="M24" s="28" t="s">
        <v>32</v>
      </c>
      <c r="N24" s="10">
        <v>0</v>
      </c>
      <c r="O24" s="10">
        <v>1</v>
      </c>
      <c r="P24" s="7">
        <f>SUM(Table4[[#This Row],[Column11]:[Column12]])</f>
        <v>1</v>
      </c>
      <c r="Q24" s="28">
        <v>77</v>
      </c>
      <c r="R24" s="10">
        <v>0</v>
      </c>
      <c r="S24" s="10">
        <v>0</v>
      </c>
      <c r="T24" s="7">
        <f>SUM(Table4[[#This Row],[Column14]:[Column15]])</f>
        <v>0</v>
      </c>
      <c r="U24" s="28" t="s">
        <v>32</v>
      </c>
      <c r="V24" s="11">
        <v>0</v>
      </c>
      <c r="W24" s="11">
        <v>0</v>
      </c>
      <c r="X24" s="11">
        <f>SUM(Table4[[#This Row],[Column13]:[Column10]])</f>
        <v>0</v>
      </c>
      <c r="Y24" s="30" t="s">
        <v>32</v>
      </c>
      <c r="Z24" s="10">
        <v>0</v>
      </c>
      <c r="AA24" s="10">
        <v>0</v>
      </c>
      <c r="AB24" s="7">
        <f>SUM(Table4[[#This Row],[Column17]:[Column18]])</f>
        <v>0</v>
      </c>
      <c r="AC24" s="28" t="s">
        <v>32</v>
      </c>
      <c r="AD24" s="10">
        <v>0</v>
      </c>
      <c r="AE24" s="10">
        <v>0</v>
      </c>
      <c r="AF24" s="7">
        <f>SUM(Table4[[#This Row],[Column20]:[Column21]])</f>
        <v>0</v>
      </c>
      <c r="AG24" s="28" t="s">
        <v>32</v>
      </c>
      <c r="AH24" s="32">
        <v>0</v>
      </c>
      <c r="AI24" s="10">
        <v>0</v>
      </c>
      <c r="AJ24" s="10">
        <v>0</v>
      </c>
      <c r="AK24" s="28">
        <f>SUM(Table4[[#This Row],[Column26]:[Column27]])</f>
        <v>0</v>
      </c>
      <c r="AL24" s="10">
        <v>0</v>
      </c>
      <c r="AM24" s="10">
        <v>0</v>
      </c>
      <c r="AN24" s="28">
        <f>SUM(Table4[[#This Row],[Column29]:[Column30]])</f>
        <v>0</v>
      </c>
      <c r="AO24" s="7">
        <v>0</v>
      </c>
      <c r="AP24" s="7">
        <v>0</v>
      </c>
      <c r="AQ24" s="28">
        <f>SUM(Table4[[#This Row],[Column35]:[Column36]])</f>
        <v>0</v>
      </c>
      <c r="AR24" s="10">
        <v>0</v>
      </c>
      <c r="AS24" s="10">
        <v>0</v>
      </c>
      <c r="AT24" s="28">
        <f>SUM(Table4[[#This Row],[Column38]:[Column39]])</f>
        <v>0</v>
      </c>
      <c r="AU24" s="10">
        <v>0</v>
      </c>
      <c r="AV24" s="10">
        <v>0</v>
      </c>
      <c r="AW24" s="6">
        <f>SUM(Table4[[#This Row],[Column41]:[Column42]])</f>
        <v>0</v>
      </c>
      <c r="AX24" s="10">
        <v>0</v>
      </c>
      <c r="AY24" s="10">
        <v>0</v>
      </c>
      <c r="AZ24" s="6">
        <f>SUM(Table4[[#This Row],[Column44]:[Column45]])</f>
        <v>0</v>
      </c>
      <c r="BA24" s="10">
        <v>0</v>
      </c>
      <c r="BB24" s="10">
        <v>0</v>
      </c>
      <c r="BC24" s="6">
        <f>SUM(Table4[[#This Row],[Column47]:[Column48]])</f>
        <v>0</v>
      </c>
    </row>
    <row r="25" spans="1:59" x14ac:dyDescent="0.25">
      <c r="A25" s="1">
        <v>45312</v>
      </c>
      <c r="B25" s="12">
        <v>340</v>
      </c>
      <c r="C25" s="7">
        <v>145</v>
      </c>
      <c r="D25" s="7">
        <f>SUM(Table4[[#This Row],[Column2]:[Column3]])</f>
        <v>485</v>
      </c>
      <c r="E25" s="28">
        <v>35.844999999999999</v>
      </c>
      <c r="F25" s="10">
        <v>0</v>
      </c>
      <c r="G25" s="10">
        <v>0</v>
      </c>
      <c r="H25" s="7">
        <f>SUM(Table4[[#This Row],[Column5]:[Column6]])</f>
        <v>0</v>
      </c>
      <c r="I25" s="28" t="s">
        <v>32</v>
      </c>
      <c r="J25" s="10">
        <v>0</v>
      </c>
      <c r="K25" s="10">
        <v>1</v>
      </c>
      <c r="L25" s="7">
        <f>SUM(Table4[[#This Row],[Column8]:[Column9]])</f>
        <v>1</v>
      </c>
      <c r="M25" s="28">
        <v>62</v>
      </c>
      <c r="N25" s="10">
        <v>1</v>
      </c>
      <c r="O25" s="10">
        <v>0</v>
      </c>
      <c r="P25" s="7">
        <f>SUM(Table4[[#This Row],[Column11]:[Column12]])</f>
        <v>1</v>
      </c>
      <c r="Q25" s="28">
        <v>95</v>
      </c>
      <c r="R25" s="10">
        <v>0</v>
      </c>
      <c r="S25" s="10">
        <v>0</v>
      </c>
      <c r="T25" s="7">
        <f>SUM(Table4[[#This Row],[Column14]:[Column15]])</f>
        <v>0</v>
      </c>
      <c r="U25" s="28" t="s">
        <v>32</v>
      </c>
      <c r="V25" s="11">
        <v>0</v>
      </c>
      <c r="W25" s="11">
        <v>0</v>
      </c>
      <c r="X25" s="11">
        <f>SUM(Table4[[#This Row],[Column13]:[Column10]])</f>
        <v>0</v>
      </c>
      <c r="Y25" s="30" t="s">
        <v>32</v>
      </c>
      <c r="Z25" s="10">
        <v>0</v>
      </c>
      <c r="AA25" s="10">
        <v>0</v>
      </c>
      <c r="AB25" s="7">
        <f>SUM(Table4[[#This Row],[Column17]:[Column18]])</f>
        <v>0</v>
      </c>
      <c r="AC25" s="28" t="s">
        <v>32</v>
      </c>
      <c r="AD25" s="10">
        <v>0</v>
      </c>
      <c r="AE25" s="10">
        <v>0</v>
      </c>
      <c r="AF25" s="7">
        <f>SUM(Table4[[#This Row],[Column20]:[Column21]])</f>
        <v>0</v>
      </c>
      <c r="AG25" s="28" t="s">
        <v>32</v>
      </c>
      <c r="AH25" s="32">
        <v>0</v>
      </c>
      <c r="AI25" s="10">
        <v>0</v>
      </c>
      <c r="AJ25" s="10">
        <v>0</v>
      </c>
      <c r="AK25" s="28">
        <f>SUM(Table4[[#This Row],[Column26]:[Column27]])</f>
        <v>0</v>
      </c>
      <c r="AL25" s="10">
        <v>0</v>
      </c>
      <c r="AM25" s="10">
        <v>0</v>
      </c>
      <c r="AN25" s="28">
        <f>SUM(Table4[[#This Row],[Column29]:[Column30]])</f>
        <v>0</v>
      </c>
      <c r="AO25" s="7">
        <v>0</v>
      </c>
      <c r="AP25" s="7">
        <v>0</v>
      </c>
      <c r="AQ25" s="28">
        <f>SUM(Table4[[#This Row],[Column35]:[Column36]])</f>
        <v>0</v>
      </c>
      <c r="AR25" s="10">
        <v>0</v>
      </c>
      <c r="AS25" s="10">
        <v>0</v>
      </c>
      <c r="AT25" s="28">
        <f>SUM(Table4[[#This Row],[Column38]:[Column39]])</f>
        <v>0</v>
      </c>
      <c r="AU25" s="10">
        <v>0</v>
      </c>
      <c r="AV25" s="10">
        <v>1</v>
      </c>
      <c r="AW25" s="6">
        <f>SUM(Table4[[#This Row],[Column41]:[Column42]])</f>
        <v>1</v>
      </c>
      <c r="AX25" s="10">
        <v>0</v>
      </c>
      <c r="AY25" s="10">
        <v>0</v>
      </c>
      <c r="AZ25" s="6">
        <f>SUM(Table4[[#This Row],[Column44]:[Column45]])</f>
        <v>0</v>
      </c>
      <c r="BA25" s="10">
        <v>0</v>
      </c>
      <c r="BB25" s="10">
        <v>0</v>
      </c>
      <c r="BC25" s="6">
        <f>SUM(Table4[[#This Row],[Column47]:[Column48]])</f>
        <v>0</v>
      </c>
    </row>
    <row r="26" spans="1:59" x14ac:dyDescent="0.25">
      <c r="A26" s="1">
        <v>45313</v>
      </c>
      <c r="B26" s="12">
        <v>327</v>
      </c>
      <c r="C26" s="7">
        <v>140</v>
      </c>
      <c r="D26" s="7">
        <f>SUM(Table4[[#This Row],[Column2]:[Column3]])</f>
        <v>467</v>
      </c>
      <c r="E26" s="28">
        <v>35.895000000000003</v>
      </c>
      <c r="F26" s="10">
        <v>0</v>
      </c>
      <c r="G26" s="10">
        <v>0</v>
      </c>
      <c r="H26" s="7">
        <f>SUM(Table4[[#This Row],[Column5]:[Column6]])</f>
        <v>0</v>
      </c>
      <c r="I26" s="28" t="s">
        <v>32</v>
      </c>
      <c r="J26" s="10">
        <v>0</v>
      </c>
      <c r="K26" s="10">
        <v>0</v>
      </c>
      <c r="L26" s="7">
        <f>SUM(Table4[[#This Row],[Column8]:[Column9]])</f>
        <v>0</v>
      </c>
      <c r="M26" s="28" t="s">
        <v>32</v>
      </c>
      <c r="N26" s="10">
        <v>4</v>
      </c>
      <c r="O26" s="10">
        <v>0</v>
      </c>
      <c r="P26" s="7">
        <f>SUM(Table4[[#This Row],[Column11]:[Column12]])</f>
        <v>4</v>
      </c>
      <c r="Q26" s="28">
        <v>84.5</v>
      </c>
      <c r="R26" s="10">
        <v>0</v>
      </c>
      <c r="S26" s="10">
        <v>0</v>
      </c>
      <c r="T26" s="7">
        <f>SUM(Table4[[#This Row],[Column14]:[Column15]])</f>
        <v>0</v>
      </c>
      <c r="U26" s="28" t="s">
        <v>32</v>
      </c>
      <c r="V26" s="11">
        <v>0</v>
      </c>
      <c r="W26" s="11">
        <v>0</v>
      </c>
      <c r="X26" s="11">
        <f>SUM(Table4[[#This Row],[Column13]:[Column10]])</f>
        <v>0</v>
      </c>
      <c r="Y26" s="30" t="s">
        <v>32</v>
      </c>
      <c r="Z26" s="10">
        <v>0</v>
      </c>
      <c r="AA26" s="10">
        <v>0</v>
      </c>
      <c r="AB26" s="7">
        <f>SUM(Table4[[#This Row],[Column17]:[Column18]])</f>
        <v>0</v>
      </c>
      <c r="AC26" s="28" t="s">
        <v>32</v>
      </c>
      <c r="AD26" s="10">
        <v>0</v>
      </c>
      <c r="AE26" s="10">
        <v>0</v>
      </c>
      <c r="AF26" s="7">
        <f>SUM(Table4[[#This Row],[Column20]:[Column21]])</f>
        <v>0</v>
      </c>
      <c r="AG26" s="28" t="s">
        <v>32</v>
      </c>
      <c r="AH26" s="32">
        <v>0</v>
      </c>
      <c r="AI26" s="10">
        <v>0</v>
      </c>
      <c r="AJ26" s="10">
        <v>0</v>
      </c>
      <c r="AK26" s="28">
        <f>SUM(Table4[[#This Row],[Column26]:[Column27]])</f>
        <v>0</v>
      </c>
      <c r="AL26" s="10">
        <v>0</v>
      </c>
      <c r="AM26" s="10">
        <v>0</v>
      </c>
      <c r="AN26" s="28">
        <f>SUM(Table4[[#This Row],[Column29]:[Column30]])</f>
        <v>0</v>
      </c>
      <c r="AO26" s="7">
        <v>0</v>
      </c>
      <c r="AP26" s="7">
        <v>0</v>
      </c>
      <c r="AQ26" s="28">
        <f>SUM(Table4[[#This Row],[Column35]:[Column36]])</f>
        <v>0</v>
      </c>
      <c r="AR26" s="10">
        <v>0</v>
      </c>
      <c r="AS26" s="10">
        <v>0</v>
      </c>
      <c r="AT26" s="28">
        <f>SUM(Table4[[#This Row],[Column38]:[Column39]])</f>
        <v>0</v>
      </c>
      <c r="AU26" s="10">
        <v>1</v>
      </c>
      <c r="AV26" s="10">
        <v>1</v>
      </c>
      <c r="AW26" s="6">
        <f>SUM(Table4[[#This Row],[Column41]:[Column42]])</f>
        <v>2</v>
      </c>
      <c r="AX26" s="10">
        <v>0</v>
      </c>
      <c r="AY26" s="10">
        <v>0</v>
      </c>
      <c r="AZ26" s="6">
        <f>SUM(Table4[[#This Row],[Column44]:[Column45]])</f>
        <v>0</v>
      </c>
      <c r="BA26" s="10">
        <v>0</v>
      </c>
      <c r="BB26" s="10">
        <v>1</v>
      </c>
      <c r="BC26" s="6">
        <f>SUM(Table4[[#This Row],[Column47]:[Column48]])</f>
        <v>1</v>
      </c>
    </row>
    <row r="27" spans="1:59" x14ac:dyDescent="0.25">
      <c r="A27" s="1">
        <v>45314</v>
      </c>
      <c r="B27" s="12">
        <v>339</v>
      </c>
      <c r="C27" s="7">
        <v>174</v>
      </c>
      <c r="D27" s="7">
        <f>SUM(Table4[[#This Row],[Column2]:[Column3]])</f>
        <v>513</v>
      </c>
      <c r="E27" s="28">
        <v>36.15</v>
      </c>
      <c r="F27" s="10">
        <v>0</v>
      </c>
      <c r="G27" s="10">
        <v>0</v>
      </c>
      <c r="H27" s="7">
        <f>SUM(Table4[[#This Row],[Column5]:[Column6]])</f>
        <v>0</v>
      </c>
      <c r="I27" s="28" t="s">
        <v>32</v>
      </c>
      <c r="J27" s="10">
        <v>0</v>
      </c>
      <c r="K27" s="10">
        <v>0</v>
      </c>
      <c r="L27" s="7">
        <f>SUM(Table4[[#This Row],[Column8]:[Column9]])</f>
        <v>0</v>
      </c>
      <c r="M27" s="28" t="s">
        <v>32</v>
      </c>
      <c r="N27" s="10">
        <v>0</v>
      </c>
      <c r="O27" s="10">
        <v>0</v>
      </c>
      <c r="P27" s="7">
        <f>SUM(Table4[[#This Row],[Column11]:[Column12]])</f>
        <v>0</v>
      </c>
      <c r="Q27" s="28" t="s">
        <v>32</v>
      </c>
      <c r="R27" s="10">
        <v>0</v>
      </c>
      <c r="S27" s="10">
        <v>0</v>
      </c>
      <c r="T27" s="7">
        <f>SUM(Table4[[#This Row],[Column14]:[Column15]])</f>
        <v>0</v>
      </c>
      <c r="U27" s="28" t="s">
        <v>32</v>
      </c>
      <c r="V27" s="11">
        <v>0</v>
      </c>
      <c r="W27" s="11">
        <v>0</v>
      </c>
      <c r="X27" s="11">
        <f>SUM(Table4[[#This Row],[Column13]:[Column10]])</f>
        <v>0</v>
      </c>
      <c r="Y27" s="30" t="s">
        <v>32</v>
      </c>
      <c r="Z27" s="10">
        <v>0</v>
      </c>
      <c r="AA27" s="10">
        <v>0</v>
      </c>
      <c r="AB27" s="7">
        <f>SUM(Table4[[#This Row],[Column17]:[Column18]])</f>
        <v>0</v>
      </c>
      <c r="AC27" s="28" t="s">
        <v>32</v>
      </c>
      <c r="AD27" s="10">
        <v>0</v>
      </c>
      <c r="AE27" s="10">
        <v>0</v>
      </c>
      <c r="AF27" s="7">
        <f>SUM(Table4[[#This Row],[Column20]:[Column21]])</f>
        <v>0</v>
      </c>
      <c r="AG27" s="28" t="s">
        <v>32</v>
      </c>
      <c r="AH27" s="32">
        <v>0</v>
      </c>
      <c r="AI27" s="10">
        <v>0</v>
      </c>
      <c r="AJ27" s="10">
        <v>0</v>
      </c>
      <c r="AK27" s="28">
        <f>SUM(Table4[[#This Row],[Column26]:[Column27]])</f>
        <v>0</v>
      </c>
      <c r="AL27" s="10">
        <v>0</v>
      </c>
      <c r="AM27" s="10">
        <v>0</v>
      </c>
      <c r="AN27" s="28">
        <f>SUM(Table4[[#This Row],[Column29]:[Column30]])</f>
        <v>0</v>
      </c>
      <c r="AO27" s="7">
        <v>0</v>
      </c>
      <c r="AP27" s="7">
        <v>0</v>
      </c>
      <c r="AQ27" s="28">
        <f>SUM(Table4[[#This Row],[Column35]:[Column36]])</f>
        <v>0</v>
      </c>
      <c r="AR27" s="10">
        <v>0</v>
      </c>
      <c r="AS27" s="10">
        <v>1</v>
      </c>
      <c r="AT27" s="28">
        <f>SUM(Table4[[#This Row],[Column38]:[Column39]])</f>
        <v>1</v>
      </c>
      <c r="AU27" s="10">
        <v>2</v>
      </c>
      <c r="AV27" s="10">
        <v>1</v>
      </c>
      <c r="AW27" s="6">
        <f>SUM(Table4[[#This Row],[Column41]:[Column42]])</f>
        <v>3</v>
      </c>
      <c r="AX27" s="10">
        <v>0</v>
      </c>
      <c r="AY27" s="10">
        <v>0</v>
      </c>
      <c r="AZ27" s="6">
        <f>SUM(Table4[[#This Row],[Column44]:[Column45]])</f>
        <v>0</v>
      </c>
      <c r="BA27" s="10">
        <v>0</v>
      </c>
      <c r="BB27" s="10">
        <v>0</v>
      </c>
      <c r="BC27" s="6">
        <f>SUM(Table4[[#This Row],[Column47]:[Column48]])</f>
        <v>0</v>
      </c>
    </row>
    <row r="28" spans="1:59" x14ac:dyDescent="0.25">
      <c r="A28" s="1">
        <v>45315</v>
      </c>
      <c r="B28" s="12">
        <v>353</v>
      </c>
      <c r="C28" s="7">
        <v>167</v>
      </c>
      <c r="D28" s="7">
        <f>SUM(Table4[[#This Row],[Column2]:[Column3]])</f>
        <v>520</v>
      </c>
      <c r="E28" s="28">
        <v>36</v>
      </c>
      <c r="F28" s="10">
        <v>0</v>
      </c>
      <c r="G28" s="10">
        <v>0</v>
      </c>
      <c r="H28" s="7">
        <f>SUM(Table4[[#This Row],[Column5]:[Column6]])</f>
        <v>0</v>
      </c>
      <c r="I28" s="28" t="s">
        <v>32</v>
      </c>
      <c r="J28" s="10">
        <v>0</v>
      </c>
      <c r="K28" s="10">
        <v>0</v>
      </c>
      <c r="L28" s="7">
        <f>SUM(Table4[[#This Row],[Column8]:[Column9]])</f>
        <v>0</v>
      </c>
      <c r="M28" s="28" t="s">
        <v>32</v>
      </c>
      <c r="N28" s="10">
        <v>0</v>
      </c>
      <c r="O28" s="10">
        <v>0</v>
      </c>
      <c r="P28" s="7">
        <f>SUM(Table4[[#This Row],[Column11]:[Column12]])</f>
        <v>0</v>
      </c>
      <c r="Q28" s="28" t="s">
        <v>32</v>
      </c>
      <c r="R28" s="10">
        <v>0</v>
      </c>
      <c r="S28" s="10">
        <v>0</v>
      </c>
      <c r="T28" s="7">
        <f>SUM(Table4[[#This Row],[Column14]:[Column15]])</f>
        <v>0</v>
      </c>
      <c r="U28" s="28" t="s">
        <v>32</v>
      </c>
      <c r="V28" s="11">
        <v>0</v>
      </c>
      <c r="W28" s="11">
        <v>0</v>
      </c>
      <c r="X28" s="11">
        <f>SUM(Table4[[#This Row],[Column13]:[Column10]])</f>
        <v>0</v>
      </c>
      <c r="Y28" s="30" t="s">
        <v>32</v>
      </c>
      <c r="Z28" s="10">
        <v>1</v>
      </c>
      <c r="AA28" s="10">
        <v>0</v>
      </c>
      <c r="AB28" s="7">
        <f>SUM(Table4[[#This Row],[Column17]:[Column18]])</f>
        <v>1</v>
      </c>
      <c r="AC28" s="28">
        <v>235</v>
      </c>
      <c r="AD28" s="10">
        <v>0</v>
      </c>
      <c r="AE28" s="10">
        <v>0</v>
      </c>
      <c r="AF28" s="7">
        <f>SUM(Table4[[#This Row],[Column20]:[Column21]])</f>
        <v>0</v>
      </c>
      <c r="AG28" s="28" t="s">
        <v>32</v>
      </c>
      <c r="AH28" s="32">
        <v>0</v>
      </c>
      <c r="AI28" s="10">
        <v>0</v>
      </c>
      <c r="AJ28" s="10">
        <v>0</v>
      </c>
      <c r="AK28" s="28">
        <f>SUM(Table4[[#This Row],[Column26]:[Column27]])</f>
        <v>0</v>
      </c>
      <c r="AL28" s="10">
        <v>0</v>
      </c>
      <c r="AM28" s="10">
        <v>0</v>
      </c>
      <c r="AN28" s="28">
        <f>SUM(Table4[[#This Row],[Column29]:[Column30]])</f>
        <v>0</v>
      </c>
      <c r="AO28" s="7">
        <v>0</v>
      </c>
      <c r="AP28" s="7">
        <v>0</v>
      </c>
      <c r="AQ28" s="28">
        <f>SUM(Table4[[#This Row],[Column35]:[Column36]])</f>
        <v>0</v>
      </c>
      <c r="AR28" s="10">
        <v>0</v>
      </c>
      <c r="AS28" s="10">
        <v>0</v>
      </c>
      <c r="AT28" s="28">
        <f>SUM(Table4[[#This Row],[Column38]:[Column39]])</f>
        <v>0</v>
      </c>
      <c r="AU28" s="10">
        <v>2</v>
      </c>
      <c r="AV28" s="10">
        <v>1</v>
      </c>
      <c r="AW28" s="6">
        <f>SUM(Table4[[#This Row],[Column41]:[Column42]])</f>
        <v>3</v>
      </c>
      <c r="AX28" s="10">
        <v>0</v>
      </c>
      <c r="AY28" s="10">
        <v>0</v>
      </c>
      <c r="AZ28" s="6">
        <f>SUM(Table4[[#This Row],[Column44]:[Column45]])</f>
        <v>0</v>
      </c>
      <c r="BA28" s="10">
        <v>0</v>
      </c>
      <c r="BB28" s="10">
        <v>0</v>
      </c>
      <c r="BC28" s="6">
        <f>SUM(Table4[[#This Row],[Column47]:[Column48]])</f>
        <v>0</v>
      </c>
    </row>
    <row r="29" spans="1:59" x14ac:dyDescent="0.25">
      <c r="A29" s="1">
        <v>45316</v>
      </c>
      <c r="B29" s="12">
        <v>540</v>
      </c>
      <c r="C29" s="7">
        <v>160</v>
      </c>
      <c r="D29" s="7">
        <f>SUM(Table4[[#This Row],[Column2]:[Column3]])</f>
        <v>700</v>
      </c>
      <c r="E29" s="28">
        <v>36.414999999999999</v>
      </c>
      <c r="F29" s="10">
        <v>0</v>
      </c>
      <c r="G29" s="10">
        <v>0</v>
      </c>
      <c r="H29" s="7">
        <f>SUM(Table4[[#This Row],[Column5]:[Column6]])</f>
        <v>0</v>
      </c>
      <c r="I29" s="28" t="s">
        <v>32</v>
      </c>
      <c r="J29" s="10">
        <v>0</v>
      </c>
      <c r="K29" s="10">
        <v>0</v>
      </c>
      <c r="L29" s="7">
        <f>SUM(Table4[[#This Row],[Column8]:[Column9]])</f>
        <v>0</v>
      </c>
      <c r="M29" s="28" t="s">
        <v>32</v>
      </c>
      <c r="N29" s="10">
        <v>0</v>
      </c>
      <c r="O29" s="10">
        <v>0</v>
      </c>
      <c r="P29" s="7">
        <f>SUM(Table4[[#This Row],[Column11]:[Column12]])</f>
        <v>0</v>
      </c>
      <c r="Q29" s="28" t="s">
        <v>32</v>
      </c>
      <c r="R29" s="10">
        <v>0</v>
      </c>
      <c r="S29" s="10">
        <v>0</v>
      </c>
      <c r="T29" s="7">
        <f>SUM(Table4[[#This Row],[Column14]:[Column15]])</f>
        <v>0</v>
      </c>
      <c r="U29" s="28" t="s">
        <v>32</v>
      </c>
      <c r="V29" s="11">
        <v>0</v>
      </c>
      <c r="W29" s="11">
        <v>0</v>
      </c>
      <c r="X29" s="11">
        <f>SUM(Table4[[#This Row],[Column13]:[Column10]])</f>
        <v>0</v>
      </c>
      <c r="Y29" s="30" t="s">
        <v>32</v>
      </c>
      <c r="Z29" s="10">
        <v>0</v>
      </c>
      <c r="AA29" s="10">
        <v>0</v>
      </c>
      <c r="AB29" s="7">
        <f>SUM(Table4[[#This Row],[Column17]:[Column18]])</f>
        <v>0</v>
      </c>
      <c r="AC29" s="28" t="s">
        <v>32</v>
      </c>
      <c r="AD29" s="10">
        <v>0</v>
      </c>
      <c r="AE29" s="10">
        <v>0</v>
      </c>
      <c r="AF29" s="7">
        <f>SUM(Table4[[#This Row],[Column20]:[Column21]])</f>
        <v>0</v>
      </c>
      <c r="AG29" s="28" t="s">
        <v>32</v>
      </c>
      <c r="AH29" s="32">
        <v>0</v>
      </c>
      <c r="AI29" s="10">
        <v>0</v>
      </c>
      <c r="AJ29" s="10">
        <v>0</v>
      </c>
      <c r="AK29" s="28">
        <f>SUM(Table4[[#This Row],[Column26]:[Column27]])</f>
        <v>0</v>
      </c>
      <c r="AL29" s="10">
        <v>0</v>
      </c>
      <c r="AM29" s="10">
        <v>0</v>
      </c>
      <c r="AN29" s="28">
        <f>SUM(Table4[[#This Row],[Column29]:[Column30]])</f>
        <v>0</v>
      </c>
      <c r="AO29" s="7">
        <v>0</v>
      </c>
      <c r="AP29" s="7">
        <v>0</v>
      </c>
      <c r="AQ29" s="28">
        <f>SUM(Table4[[#This Row],[Column35]:[Column36]])</f>
        <v>0</v>
      </c>
      <c r="AR29" s="10">
        <v>0</v>
      </c>
      <c r="AS29" s="10">
        <v>0</v>
      </c>
      <c r="AT29" s="28">
        <f>SUM(Table4[[#This Row],[Column38]:[Column39]])</f>
        <v>0</v>
      </c>
      <c r="AU29" s="10">
        <v>0</v>
      </c>
      <c r="AV29" s="10">
        <v>1</v>
      </c>
      <c r="AW29" s="6">
        <f>SUM(Table4[[#This Row],[Column41]:[Column42]])</f>
        <v>1</v>
      </c>
      <c r="AX29" s="10">
        <v>0</v>
      </c>
      <c r="AY29" s="10">
        <v>0</v>
      </c>
      <c r="AZ29" s="6">
        <f>SUM(Table4[[#This Row],[Column44]:[Column45]])</f>
        <v>0</v>
      </c>
      <c r="BA29" s="10">
        <v>0</v>
      </c>
      <c r="BB29" s="10">
        <v>0</v>
      </c>
      <c r="BC29" s="6">
        <f>SUM(Table4[[#This Row],[Column47]:[Column48]])</f>
        <v>0</v>
      </c>
    </row>
    <row r="30" spans="1:59" x14ac:dyDescent="0.25">
      <c r="A30" s="1">
        <v>45317</v>
      </c>
      <c r="B30" s="12">
        <v>341</v>
      </c>
      <c r="C30" s="7">
        <v>129</v>
      </c>
      <c r="D30" s="7">
        <f>SUM(Table4[[#This Row],[Column2]:[Column3]])</f>
        <v>470</v>
      </c>
      <c r="E30" s="28">
        <v>36.475000000000001</v>
      </c>
      <c r="F30" s="10">
        <v>0</v>
      </c>
      <c r="G30" s="10">
        <v>0</v>
      </c>
      <c r="H30" s="7">
        <f>SUM(Table4[[#This Row],[Column5]:[Column6]])</f>
        <v>0</v>
      </c>
      <c r="I30" s="28" t="s">
        <v>32</v>
      </c>
      <c r="J30" s="10">
        <v>0</v>
      </c>
      <c r="K30" s="10">
        <v>0</v>
      </c>
      <c r="L30" s="7">
        <f>SUM(Table4[[#This Row],[Column8]:[Column9]])</f>
        <v>0</v>
      </c>
      <c r="M30" s="28" t="s">
        <v>32</v>
      </c>
      <c r="N30" s="10">
        <v>0</v>
      </c>
      <c r="O30" s="10">
        <v>0</v>
      </c>
      <c r="P30" s="7">
        <f>SUM(Table4[[#This Row],[Column11]:[Column12]])</f>
        <v>0</v>
      </c>
      <c r="Q30" s="28" t="s">
        <v>32</v>
      </c>
      <c r="R30" s="10">
        <v>0</v>
      </c>
      <c r="S30" s="10">
        <v>0</v>
      </c>
      <c r="T30" s="7">
        <f>SUM(Table4[[#This Row],[Column14]:[Column15]])</f>
        <v>0</v>
      </c>
      <c r="U30" s="28" t="s">
        <v>32</v>
      </c>
      <c r="V30" s="11">
        <v>0</v>
      </c>
      <c r="W30" s="11">
        <v>0</v>
      </c>
      <c r="X30" s="11">
        <f>SUM(Table4[[#This Row],[Column13]:[Column10]])</f>
        <v>0</v>
      </c>
      <c r="Y30" s="30" t="s">
        <v>32</v>
      </c>
      <c r="Z30" s="10">
        <v>0</v>
      </c>
      <c r="AA30" s="10">
        <v>0</v>
      </c>
      <c r="AB30" s="7">
        <f>SUM(Table4[[#This Row],[Column17]:[Column18]])</f>
        <v>0</v>
      </c>
      <c r="AC30" s="28" t="s">
        <v>32</v>
      </c>
      <c r="AD30" s="10">
        <v>0</v>
      </c>
      <c r="AE30" s="10">
        <v>0</v>
      </c>
      <c r="AF30" s="7">
        <f>SUM(Table4[[#This Row],[Column20]:[Column21]])</f>
        <v>0</v>
      </c>
      <c r="AG30" s="28" t="s">
        <v>32</v>
      </c>
      <c r="AH30" s="32">
        <v>0</v>
      </c>
      <c r="AI30" s="10">
        <v>16</v>
      </c>
      <c r="AJ30" s="10">
        <v>6</v>
      </c>
      <c r="AK30" s="28">
        <f>SUM(Table4[[#This Row],[Column26]:[Column27]])</f>
        <v>22</v>
      </c>
      <c r="AL30" s="10">
        <v>0</v>
      </c>
      <c r="AM30" s="10">
        <v>0</v>
      </c>
      <c r="AN30" s="28">
        <f>SUM(Table4[[#This Row],[Column29]:[Column30]])</f>
        <v>0</v>
      </c>
      <c r="AO30" s="7">
        <v>0</v>
      </c>
      <c r="AP30" s="7">
        <v>0</v>
      </c>
      <c r="AQ30" s="28">
        <f>SUM(Table4[[#This Row],[Column35]:[Column36]])</f>
        <v>0</v>
      </c>
      <c r="AR30" s="10">
        <v>0</v>
      </c>
      <c r="AS30" s="10">
        <v>0</v>
      </c>
      <c r="AT30" s="28">
        <f>SUM(Table4[[#This Row],[Column38]:[Column39]])</f>
        <v>0</v>
      </c>
      <c r="AU30" s="10">
        <v>0</v>
      </c>
      <c r="AV30" s="10">
        <v>0</v>
      </c>
      <c r="AW30" s="6">
        <f>SUM(Table4[[#This Row],[Column41]:[Column42]])</f>
        <v>0</v>
      </c>
      <c r="AX30" s="10">
        <v>0</v>
      </c>
      <c r="AY30" s="10">
        <v>0</v>
      </c>
      <c r="AZ30" s="6">
        <f>SUM(Table4[[#This Row],[Column44]:[Column45]])</f>
        <v>0</v>
      </c>
      <c r="BA30" s="10">
        <v>0</v>
      </c>
      <c r="BB30" s="10">
        <v>1</v>
      </c>
      <c r="BC30" s="6">
        <f>SUM(Table4[[#This Row],[Column47]:[Column48]])</f>
        <v>1</v>
      </c>
    </row>
    <row r="31" spans="1:59" x14ac:dyDescent="0.25">
      <c r="A31" s="1">
        <v>45318</v>
      </c>
      <c r="B31" s="12">
        <v>863</v>
      </c>
      <c r="C31" s="7">
        <v>362</v>
      </c>
      <c r="D31" s="7">
        <f>SUM(Table4[[#This Row],[Column2]:[Column3]])</f>
        <v>1225</v>
      </c>
      <c r="E31" s="28">
        <v>36.22</v>
      </c>
      <c r="F31" s="10">
        <v>0</v>
      </c>
      <c r="G31" s="10">
        <v>0</v>
      </c>
      <c r="H31" s="7">
        <f>SUM(Table4[[#This Row],[Column5]:[Column6]])</f>
        <v>0</v>
      </c>
      <c r="I31" s="28" t="s">
        <v>32</v>
      </c>
      <c r="J31" s="10">
        <v>0</v>
      </c>
      <c r="K31" s="10">
        <v>0</v>
      </c>
      <c r="L31" s="7">
        <f>SUM(Table4[[#This Row],[Column8]:[Column9]])</f>
        <v>0</v>
      </c>
      <c r="M31" s="28" t="s">
        <v>32</v>
      </c>
      <c r="N31" s="10">
        <v>0</v>
      </c>
      <c r="O31" s="10">
        <v>0</v>
      </c>
      <c r="P31" s="7">
        <f>SUM(Table4[[#This Row],[Column11]:[Column12]])</f>
        <v>0</v>
      </c>
      <c r="Q31" s="28" t="s">
        <v>32</v>
      </c>
      <c r="R31" s="10">
        <v>0</v>
      </c>
      <c r="S31" s="10">
        <v>0</v>
      </c>
      <c r="T31" s="7">
        <f>SUM(Table4[[#This Row],[Column14]:[Column15]])</f>
        <v>0</v>
      </c>
      <c r="U31" s="28" t="s">
        <v>32</v>
      </c>
      <c r="V31" s="11">
        <v>0</v>
      </c>
      <c r="W31" s="11">
        <v>0</v>
      </c>
      <c r="X31" s="11">
        <f>SUM(Table4[[#This Row],[Column13]:[Column10]])</f>
        <v>0</v>
      </c>
      <c r="Y31" s="30" t="s">
        <v>32</v>
      </c>
      <c r="Z31" s="10">
        <v>0</v>
      </c>
      <c r="AA31" s="10">
        <v>0</v>
      </c>
      <c r="AB31" s="7">
        <f>SUM(Table4[[#This Row],[Column17]:[Column18]])</f>
        <v>0</v>
      </c>
      <c r="AC31" s="28" t="s">
        <v>32</v>
      </c>
      <c r="AD31" s="10">
        <v>0</v>
      </c>
      <c r="AE31" s="10">
        <v>0</v>
      </c>
      <c r="AF31" s="7">
        <f>SUM(Table4[[#This Row],[Column20]:[Column21]])</f>
        <v>0</v>
      </c>
      <c r="AG31" s="28" t="s">
        <v>32</v>
      </c>
      <c r="AH31" s="32">
        <v>0</v>
      </c>
      <c r="AI31" s="10">
        <v>0</v>
      </c>
      <c r="AJ31" s="10">
        <v>0</v>
      </c>
      <c r="AK31" s="28">
        <f>SUM(Table4[[#This Row],[Column26]:[Column27]])</f>
        <v>0</v>
      </c>
      <c r="AL31" s="10">
        <v>0</v>
      </c>
      <c r="AM31" s="10">
        <v>0</v>
      </c>
      <c r="AN31" s="28">
        <f>SUM(Table4[[#This Row],[Column29]:[Column30]])</f>
        <v>0</v>
      </c>
      <c r="AO31" s="7">
        <v>0</v>
      </c>
      <c r="AP31" s="7">
        <v>0</v>
      </c>
      <c r="AQ31" s="28">
        <f>SUM(Table4[[#This Row],[Column35]:[Column36]])</f>
        <v>0</v>
      </c>
      <c r="AR31" s="10">
        <v>0</v>
      </c>
      <c r="AS31" s="10">
        <v>1</v>
      </c>
      <c r="AT31" s="28">
        <f>SUM(Table4[[#This Row],[Column38]:[Column39]])</f>
        <v>1</v>
      </c>
      <c r="AU31" s="10">
        <v>1</v>
      </c>
      <c r="AV31" s="10">
        <v>0</v>
      </c>
      <c r="AW31" s="6">
        <f>SUM(Table4[[#This Row],[Column41]:[Column42]])</f>
        <v>1</v>
      </c>
      <c r="AX31" s="10">
        <v>0</v>
      </c>
      <c r="AY31" s="10">
        <v>0</v>
      </c>
      <c r="AZ31" s="6">
        <f>SUM(Table4[[#This Row],[Column44]:[Column45]])</f>
        <v>0</v>
      </c>
      <c r="BA31" s="10">
        <v>0</v>
      </c>
      <c r="BB31" s="10">
        <v>0</v>
      </c>
      <c r="BC31" s="6">
        <f>SUM(Table4[[#This Row],[Column47]:[Column48]])</f>
        <v>0</v>
      </c>
    </row>
    <row r="32" spans="1:59" x14ac:dyDescent="0.25">
      <c r="A32" s="1">
        <v>45319</v>
      </c>
      <c r="B32" s="12">
        <v>1040</v>
      </c>
      <c r="C32" s="7">
        <v>367</v>
      </c>
      <c r="D32" s="7">
        <f>SUM(Table4[[#This Row],[Column2]:[Column3]])</f>
        <v>1407</v>
      </c>
      <c r="E32" s="28">
        <v>36.119999999999997</v>
      </c>
      <c r="F32" s="10">
        <v>0</v>
      </c>
      <c r="G32" s="10">
        <v>0</v>
      </c>
      <c r="H32" s="7">
        <f>SUM(Table4[[#This Row],[Column5]:[Column6]])</f>
        <v>0</v>
      </c>
      <c r="I32" s="28" t="s">
        <v>32</v>
      </c>
      <c r="J32" s="10">
        <v>0</v>
      </c>
      <c r="K32" s="10">
        <v>1</v>
      </c>
      <c r="L32" s="7">
        <f>SUM(Table4[[#This Row],[Column8]:[Column9]])</f>
        <v>1</v>
      </c>
      <c r="M32" s="28">
        <v>63</v>
      </c>
      <c r="N32" s="10">
        <v>0</v>
      </c>
      <c r="O32" s="10">
        <v>0</v>
      </c>
      <c r="P32" s="7">
        <f>SUM(Table4[[#This Row],[Column11]:[Column12]])</f>
        <v>0</v>
      </c>
      <c r="Q32" s="28" t="s">
        <v>32</v>
      </c>
      <c r="R32" s="10">
        <v>0</v>
      </c>
      <c r="S32" s="10">
        <v>0</v>
      </c>
      <c r="T32" s="7">
        <f>SUM(Table4[[#This Row],[Column14]:[Column15]])</f>
        <v>0</v>
      </c>
      <c r="U32" s="28" t="s">
        <v>32</v>
      </c>
      <c r="V32" s="11">
        <v>0</v>
      </c>
      <c r="W32" s="11">
        <v>0</v>
      </c>
      <c r="X32" s="11">
        <f>SUM(Table4[[#This Row],[Column13]:[Column10]])</f>
        <v>0</v>
      </c>
      <c r="Y32" s="30" t="s">
        <v>32</v>
      </c>
      <c r="Z32" s="10">
        <v>0</v>
      </c>
      <c r="AA32" s="10">
        <v>0</v>
      </c>
      <c r="AB32" s="7">
        <f>SUM(Table4[[#This Row],[Column17]:[Column18]])</f>
        <v>0</v>
      </c>
      <c r="AC32" s="28" t="s">
        <v>32</v>
      </c>
      <c r="AD32" s="10">
        <v>0</v>
      </c>
      <c r="AE32" s="10">
        <v>0</v>
      </c>
      <c r="AF32" s="7">
        <f>SUM(Table4[[#This Row],[Column20]:[Column21]])</f>
        <v>0</v>
      </c>
      <c r="AG32" s="28" t="s">
        <v>32</v>
      </c>
      <c r="AH32" s="32">
        <v>0</v>
      </c>
      <c r="AI32" s="10">
        <v>0</v>
      </c>
      <c r="AJ32" s="10">
        <v>0</v>
      </c>
      <c r="AK32" s="28">
        <f>SUM(Table4[[#This Row],[Column26]:[Column27]])</f>
        <v>0</v>
      </c>
      <c r="AL32" s="10">
        <v>0</v>
      </c>
      <c r="AM32" s="10">
        <v>0</v>
      </c>
      <c r="AN32" s="28">
        <f>SUM(Table4[[#This Row],[Column29]:[Column30]])</f>
        <v>0</v>
      </c>
      <c r="AO32" s="7">
        <v>0</v>
      </c>
      <c r="AP32" s="7">
        <v>0</v>
      </c>
      <c r="AQ32" s="28">
        <f>SUM(Table4[[#This Row],[Column35]:[Column36]])</f>
        <v>0</v>
      </c>
      <c r="AR32" s="10">
        <v>0</v>
      </c>
      <c r="AS32" s="10">
        <v>0</v>
      </c>
      <c r="AT32" s="28">
        <f>SUM(Table4[[#This Row],[Column38]:[Column39]])</f>
        <v>0</v>
      </c>
      <c r="AU32" s="10">
        <v>0</v>
      </c>
      <c r="AV32" s="10">
        <v>0</v>
      </c>
      <c r="AW32" s="6">
        <f>SUM(Table4[[#This Row],[Column41]:[Column42]])</f>
        <v>0</v>
      </c>
      <c r="AX32" s="10">
        <v>0</v>
      </c>
      <c r="AY32" s="10">
        <v>0</v>
      </c>
      <c r="AZ32" s="6">
        <f>SUM(Table4[[#This Row],[Column44]:[Column45]])</f>
        <v>0</v>
      </c>
      <c r="BA32" s="10">
        <v>0</v>
      </c>
      <c r="BB32" s="10">
        <v>0</v>
      </c>
      <c r="BC32" s="6">
        <f>SUM(Table4[[#This Row],[Column47]:[Column48]])</f>
        <v>0</v>
      </c>
    </row>
  </sheetData>
  <mergeCells count="63">
    <mergeCell ref="Q8:Q9"/>
    <mergeCell ref="M8:M9"/>
    <mergeCell ref="I8:I9"/>
    <mergeCell ref="E8:E9"/>
    <mergeCell ref="AG8:AG9"/>
    <mergeCell ref="AC8:AC9"/>
    <mergeCell ref="Y8:Y9"/>
    <mergeCell ref="U8:U9"/>
    <mergeCell ref="V8:V9"/>
    <mergeCell ref="W8:W9"/>
    <mergeCell ref="Z8:Z9"/>
    <mergeCell ref="AA8:AA9"/>
    <mergeCell ref="AD8:AD9"/>
    <mergeCell ref="AE8:AE9"/>
    <mergeCell ref="K8:K9"/>
    <mergeCell ref="N8:N9"/>
    <mergeCell ref="R7:U7"/>
    <mergeCell ref="V7:Y7"/>
    <mergeCell ref="Z7:AC7"/>
    <mergeCell ref="AD7:AG7"/>
    <mergeCell ref="R6:AH6"/>
    <mergeCell ref="B7:E7"/>
    <mergeCell ref="F7:I7"/>
    <mergeCell ref="J7:M7"/>
    <mergeCell ref="N7:Q7"/>
    <mergeCell ref="B6:Q6"/>
    <mergeCell ref="B8:B9"/>
    <mergeCell ref="C8:C9"/>
    <mergeCell ref="F8:F9"/>
    <mergeCell ref="G8:G9"/>
    <mergeCell ref="J8:J9"/>
    <mergeCell ref="O8:O9"/>
    <mergeCell ref="R8:R9"/>
    <mergeCell ref="S8:S9"/>
    <mergeCell ref="BA7:BC7"/>
    <mergeCell ref="AU6:BC6"/>
    <mergeCell ref="AR8:AR9"/>
    <mergeCell ref="AS8:AS9"/>
    <mergeCell ref="AL8:AL9"/>
    <mergeCell ref="AM8:AM9"/>
    <mergeCell ref="AO8:AO9"/>
    <mergeCell ref="BB8:BB9"/>
    <mergeCell ref="AU8:AU9"/>
    <mergeCell ref="AV8:AV9"/>
    <mergeCell ref="AX8:AX9"/>
    <mergeCell ref="AY8:AY9"/>
    <mergeCell ref="BA8:BA9"/>
    <mergeCell ref="A1:BC1"/>
    <mergeCell ref="A2:BC2"/>
    <mergeCell ref="A3:BC3"/>
    <mergeCell ref="A4:BC4"/>
    <mergeCell ref="AL7:AN7"/>
    <mergeCell ref="AI6:AN6"/>
    <mergeCell ref="AO7:AQ7"/>
    <mergeCell ref="AR7:AT7"/>
    <mergeCell ref="AU7:AW7"/>
    <mergeCell ref="AO6:AT6"/>
    <mergeCell ref="AI7:AK7"/>
    <mergeCell ref="A6:A9"/>
    <mergeCell ref="AI8:AI9"/>
    <mergeCell ref="AJ8:AJ9"/>
    <mergeCell ref="AX7:AZ7"/>
    <mergeCell ref="AP8:AP9"/>
  </mergeCells>
  <pageMargins left="0.7" right="0.7" top="0.75" bottom="0.75" header="0.3" footer="0.3"/>
  <pageSetup orientation="portrait" horizontalDpi="0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1"/>
  <sheetViews>
    <sheetView topLeftCell="B2" workbookViewId="0">
      <selection activeCell="AI2" sqref="AI2"/>
    </sheetView>
  </sheetViews>
  <sheetFormatPr defaultRowHeight="15" x14ac:dyDescent="0.25"/>
  <cols>
    <col min="1" max="1" width="13" hidden="1" customWidth="1"/>
    <col min="2" max="2" width="24.42578125" customWidth="1"/>
    <col min="3" max="10" width="7.28515625" customWidth="1"/>
    <col min="11" max="11" width="7.28515625" style="37" customWidth="1"/>
    <col min="12" max="13" width="7.28515625" customWidth="1"/>
    <col min="14" max="14" width="7.28515625" style="37" customWidth="1"/>
    <col min="15" max="26" width="7.28515625" customWidth="1"/>
    <col min="27" max="27" width="13.42578125" customWidth="1"/>
    <col min="28" max="29" width="7.28515625" customWidth="1"/>
    <col min="30" max="30" width="8.140625" customWidth="1"/>
    <col min="31" max="31" width="10" customWidth="1"/>
    <col min="32" max="33" width="7.28515625" customWidth="1"/>
    <col min="34" max="34" width="12.42578125" customWidth="1"/>
  </cols>
  <sheetData>
    <row r="1" spans="1:34" ht="21" customHeight="1" x14ac:dyDescent="0.3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74"/>
    </row>
    <row r="2" spans="1:34" ht="18.75" customHeight="1" x14ac:dyDescent="0.25">
      <c r="A2" s="40" t="s">
        <v>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75"/>
    </row>
    <row r="3" spans="1:34" ht="18.75" customHeight="1" x14ac:dyDescent="0.25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75"/>
    </row>
    <row r="4" spans="1:34" ht="15" customHeight="1" x14ac:dyDescent="0.25">
      <c r="A4" s="41" t="s">
        <v>3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78"/>
    </row>
    <row r="5" spans="1:34" ht="9" customHeight="1" x14ac:dyDescent="0.25">
      <c r="A5" s="76"/>
      <c r="B5" s="76"/>
      <c r="C5" s="2"/>
      <c r="D5" s="2"/>
      <c r="E5" s="2"/>
      <c r="F5" s="2"/>
      <c r="G5" s="2"/>
      <c r="H5" s="2"/>
      <c r="I5" s="2"/>
      <c r="J5" s="2"/>
      <c r="K5" s="36"/>
      <c r="L5" s="2"/>
      <c r="M5" s="2"/>
      <c r="N5" s="36"/>
      <c r="O5" s="2"/>
      <c r="P5" s="2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80"/>
    </row>
    <row r="6" spans="1:34" ht="15" customHeight="1" x14ac:dyDescent="0.25">
      <c r="A6" s="77" t="s">
        <v>24</v>
      </c>
      <c r="B6" s="42" t="s">
        <v>23</v>
      </c>
      <c r="C6" s="65" t="s">
        <v>33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7"/>
      <c r="O6" s="68" t="s">
        <v>9</v>
      </c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44" t="s">
        <v>13</v>
      </c>
      <c r="AC6" s="44"/>
      <c r="AD6" s="47" t="s">
        <v>16</v>
      </c>
      <c r="AE6" s="47"/>
      <c r="AF6" s="55" t="s">
        <v>19</v>
      </c>
      <c r="AG6" s="55"/>
      <c r="AH6" s="55"/>
    </row>
    <row r="7" spans="1:34" ht="15" customHeight="1" x14ac:dyDescent="0.25">
      <c r="A7" s="77"/>
      <c r="B7" s="42"/>
      <c r="C7" s="62" t="s">
        <v>5</v>
      </c>
      <c r="D7" s="63"/>
      <c r="E7" s="64"/>
      <c r="F7" s="62" t="s">
        <v>6</v>
      </c>
      <c r="G7" s="63"/>
      <c r="H7" s="64"/>
      <c r="I7" s="62" t="s">
        <v>7</v>
      </c>
      <c r="J7" s="63"/>
      <c r="K7" s="64"/>
      <c r="L7" s="62" t="s">
        <v>8</v>
      </c>
      <c r="M7" s="63"/>
      <c r="N7" s="64"/>
      <c r="O7" s="62" t="s">
        <v>10</v>
      </c>
      <c r="P7" s="63"/>
      <c r="Q7" s="64"/>
      <c r="R7" s="62" t="s">
        <v>27</v>
      </c>
      <c r="S7" s="63"/>
      <c r="T7" s="64"/>
      <c r="U7" s="62" t="s">
        <v>11</v>
      </c>
      <c r="V7" s="63"/>
      <c r="W7" s="64"/>
      <c r="X7" s="62" t="s">
        <v>12</v>
      </c>
      <c r="Y7" s="63"/>
      <c r="Z7" s="64"/>
      <c r="AA7" s="20" t="s">
        <v>28</v>
      </c>
      <c r="AB7" s="14" t="s">
        <v>14</v>
      </c>
      <c r="AC7" s="14" t="s">
        <v>15</v>
      </c>
      <c r="AD7" s="18" t="s">
        <v>17</v>
      </c>
      <c r="AE7" s="14" t="s">
        <v>18</v>
      </c>
      <c r="AF7" s="14" t="s">
        <v>20</v>
      </c>
      <c r="AG7" s="14" t="s">
        <v>21</v>
      </c>
      <c r="AH7" s="14" t="s">
        <v>22</v>
      </c>
    </row>
    <row r="8" spans="1:34" ht="32.25" customHeight="1" thickBot="1" x14ac:dyDescent="0.3">
      <c r="A8" s="77"/>
      <c r="B8" s="48"/>
      <c r="C8" s="19">
        <f>SUM(C9:C12)</f>
        <v>9123</v>
      </c>
      <c r="D8" s="21" t="s">
        <v>30</v>
      </c>
      <c r="E8" s="22" t="s">
        <v>31</v>
      </c>
      <c r="F8" s="19">
        <f>SUM(F9:F12)</f>
        <v>0</v>
      </c>
      <c r="G8" s="21" t="s">
        <v>30</v>
      </c>
      <c r="H8" s="22" t="s">
        <v>31</v>
      </c>
      <c r="I8" s="19">
        <f>SUM(I9:I12)</f>
        <v>2</v>
      </c>
      <c r="J8" s="21" t="s">
        <v>30</v>
      </c>
      <c r="K8" s="22" t="s">
        <v>31</v>
      </c>
      <c r="L8" s="19">
        <f>SUM(L9:L12)</f>
        <v>17</v>
      </c>
      <c r="M8" s="21" t="s">
        <v>30</v>
      </c>
      <c r="N8" s="22" t="s">
        <v>31</v>
      </c>
      <c r="O8" s="19">
        <f>SUM(O9:O12)</f>
        <v>0</v>
      </c>
      <c r="P8" s="21" t="s">
        <v>30</v>
      </c>
      <c r="Q8" s="22" t="s">
        <v>31</v>
      </c>
      <c r="R8" s="24">
        <f>SUM(R9:R12)</f>
        <v>0</v>
      </c>
      <c r="S8" s="21" t="s">
        <v>30</v>
      </c>
      <c r="T8" s="25" t="s">
        <v>31</v>
      </c>
      <c r="U8" s="26">
        <f>SUM(U9:U12)</f>
        <v>1</v>
      </c>
      <c r="V8" s="21" t="s">
        <v>30</v>
      </c>
      <c r="W8" s="25" t="s">
        <v>31</v>
      </c>
      <c r="X8" s="26">
        <f>SUM(X9:X12)</f>
        <v>0</v>
      </c>
      <c r="Y8" s="21" t="s">
        <v>30</v>
      </c>
      <c r="Z8" s="25" t="s">
        <v>31</v>
      </c>
      <c r="AA8" s="26">
        <f>SUM(AA9:AA12)</f>
        <v>0</v>
      </c>
      <c r="AB8" s="26">
        <f>SUM(AB9:AB12)</f>
        <v>22</v>
      </c>
      <c r="AC8" s="26">
        <f>SUM(Table13[[#All],[Column29]])</f>
        <v>0</v>
      </c>
      <c r="AD8" s="26">
        <f>SUM(Table13[[#All],[Column30]])</f>
        <v>0</v>
      </c>
      <c r="AE8" s="26">
        <f>SUM(Table13[[#All],[Column31]])</f>
        <v>5</v>
      </c>
      <c r="AF8" s="26">
        <f>SUM(Table13[[#All],[Column32]])</f>
        <v>44</v>
      </c>
      <c r="AG8" s="26">
        <f>SUM(Table13[[#All],[Column33]])</f>
        <v>3</v>
      </c>
      <c r="AH8" s="26">
        <f>SUM(Table13[[#All],[Column34]])</f>
        <v>11</v>
      </c>
    </row>
    <row r="9" spans="1:34" x14ac:dyDescent="0.25">
      <c r="A9" s="1">
        <v>45292</v>
      </c>
      <c r="B9" s="4" t="s">
        <v>34</v>
      </c>
      <c r="C9" s="7">
        <v>47</v>
      </c>
      <c r="D9" s="11">
        <v>35.6170212765957</v>
      </c>
      <c r="E9" s="35">
        <v>1.88302706680496</v>
      </c>
      <c r="F9" s="12">
        <v>0</v>
      </c>
      <c r="G9" s="11" t="s">
        <v>32</v>
      </c>
      <c r="H9" s="30" t="s">
        <v>32</v>
      </c>
      <c r="I9" s="38">
        <v>0</v>
      </c>
      <c r="J9" s="11" t="s">
        <v>32</v>
      </c>
      <c r="K9" s="35" t="s">
        <v>32</v>
      </c>
      <c r="L9" s="7">
        <v>1</v>
      </c>
      <c r="M9" s="11">
        <v>70</v>
      </c>
      <c r="N9" s="81" t="s">
        <v>32</v>
      </c>
      <c r="O9" s="38">
        <v>0</v>
      </c>
      <c r="P9" s="11" t="s">
        <v>32</v>
      </c>
      <c r="Q9" s="35" t="s">
        <v>32</v>
      </c>
      <c r="R9" s="12">
        <v>0</v>
      </c>
      <c r="S9" s="11" t="s">
        <v>32</v>
      </c>
      <c r="T9" s="30" t="s">
        <v>32</v>
      </c>
      <c r="U9" s="12">
        <v>0</v>
      </c>
      <c r="V9" s="11" t="s">
        <v>32</v>
      </c>
      <c r="W9" s="30"/>
      <c r="X9" s="12">
        <v>0</v>
      </c>
      <c r="Y9" s="11" t="s">
        <v>32</v>
      </c>
      <c r="Z9" s="30" t="s">
        <v>32</v>
      </c>
      <c r="AA9" s="28">
        <v>0</v>
      </c>
      <c r="AB9" s="32">
        <v>0</v>
      </c>
      <c r="AC9" s="32">
        <v>0</v>
      </c>
      <c r="AD9" s="32">
        <v>0</v>
      </c>
      <c r="AE9" s="32">
        <v>0</v>
      </c>
      <c r="AF9" s="32">
        <v>1</v>
      </c>
      <c r="AG9" s="32">
        <v>0</v>
      </c>
      <c r="AH9" s="28">
        <v>0</v>
      </c>
    </row>
    <row r="10" spans="1:34" x14ac:dyDescent="0.25">
      <c r="A10" s="13">
        <v>45299</v>
      </c>
      <c r="B10" s="4" t="s">
        <v>35</v>
      </c>
      <c r="C10" s="7">
        <v>717</v>
      </c>
      <c r="D10" s="11">
        <v>35.988313856427403</v>
      </c>
      <c r="E10" s="35">
        <v>1.5174118725519199</v>
      </c>
      <c r="F10" s="12">
        <v>0</v>
      </c>
      <c r="G10" s="11" t="s">
        <v>32</v>
      </c>
      <c r="H10" s="30" t="s">
        <v>32</v>
      </c>
      <c r="I10" s="38">
        <v>0</v>
      </c>
      <c r="J10" s="11" t="s">
        <v>32</v>
      </c>
      <c r="K10" s="35" t="s">
        <v>32</v>
      </c>
      <c r="L10" s="7">
        <v>5</v>
      </c>
      <c r="M10" s="11">
        <v>72.599999999999994</v>
      </c>
      <c r="N10" s="82">
        <v>6.1073725938409904</v>
      </c>
      <c r="O10" s="38">
        <v>0</v>
      </c>
      <c r="P10" s="11" t="s">
        <v>32</v>
      </c>
      <c r="Q10" s="35" t="s">
        <v>32</v>
      </c>
      <c r="R10" s="12">
        <v>0</v>
      </c>
      <c r="S10" s="11" t="s">
        <v>32</v>
      </c>
      <c r="T10" s="30" t="s">
        <v>32</v>
      </c>
      <c r="U10" s="12">
        <v>0</v>
      </c>
      <c r="V10" s="11" t="s">
        <v>32</v>
      </c>
      <c r="W10" s="30"/>
      <c r="X10" s="12">
        <v>0</v>
      </c>
      <c r="Y10" s="11" t="s">
        <v>32</v>
      </c>
      <c r="Z10" s="30" t="s">
        <v>32</v>
      </c>
      <c r="AA10" s="28">
        <v>0</v>
      </c>
      <c r="AB10" s="32">
        <v>0</v>
      </c>
      <c r="AC10" s="32">
        <v>0</v>
      </c>
      <c r="AD10" s="32">
        <v>0</v>
      </c>
      <c r="AE10" s="32">
        <v>0</v>
      </c>
      <c r="AF10" s="32">
        <v>18</v>
      </c>
      <c r="AG10" s="32">
        <v>3</v>
      </c>
      <c r="AH10" s="28">
        <v>7</v>
      </c>
    </row>
    <row r="11" spans="1:34" x14ac:dyDescent="0.25">
      <c r="A11" s="1">
        <v>45306</v>
      </c>
      <c r="B11" s="4" t="s">
        <v>36</v>
      </c>
      <c r="C11" s="7">
        <v>3057</v>
      </c>
      <c r="D11" s="11">
        <v>36.405786350148396</v>
      </c>
      <c r="E11" s="35">
        <v>1.6391269306041101</v>
      </c>
      <c r="F11" s="12">
        <v>0</v>
      </c>
      <c r="G11" s="11" t="s">
        <v>32</v>
      </c>
      <c r="H11" s="30" t="s">
        <v>32</v>
      </c>
      <c r="I11" s="38">
        <v>1</v>
      </c>
      <c r="J11" s="11">
        <v>62</v>
      </c>
      <c r="K11" s="35" t="s">
        <v>32</v>
      </c>
      <c r="L11" s="7">
        <v>7</v>
      </c>
      <c r="M11" s="11">
        <v>86.142857142857096</v>
      </c>
      <c r="N11" s="82">
        <v>10.494896719018101</v>
      </c>
      <c r="O11" s="38">
        <v>0</v>
      </c>
      <c r="P11" s="11" t="s">
        <v>32</v>
      </c>
      <c r="Q11" s="35" t="s">
        <v>32</v>
      </c>
      <c r="R11" s="12">
        <v>0</v>
      </c>
      <c r="S11" s="11" t="s">
        <v>32</v>
      </c>
      <c r="T11" s="30" t="s">
        <v>32</v>
      </c>
      <c r="U11" s="12">
        <v>0</v>
      </c>
      <c r="V11" s="11" t="s">
        <v>32</v>
      </c>
      <c r="W11" s="30"/>
      <c r="X11" s="12">
        <v>0</v>
      </c>
      <c r="Y11" s="11" t="s">
        <v>32</v>
      </c>
      <c r="Z11" s="30" t="s">
        <v>32</v>
      </c>
      <c r="AA11" s="28">
        <v>0</v>
      </c>
      <c r="AB11" s="32">
        <v>0</v>
      </c>
      <c r="AC11" s="32">
        <v>0</v>
      </c>
      <c r="AD11" s="32">
        <v>0</v>
      </c>
      <c r="AE11" s="32">
        <v>3</v>
      </c>
      <c r="AF11" s="32">
        <v>15</v>
      </c>
      <c r="AG11" s="32">
        <v>0</v>
      </c>
      <c r="AH11" s="28">
        <v>2</v>
      </c>
    </row>
    <row r="12" spans="1:34" x14ac:dyDescent="0.25">
      <c r="A12" s="13">
        <v>45313</v>
      </c>
      <c r="B12" s="4" t="s">
        <v>37</v>
      </c>
      <c r="C12" s="7">
        <v>5302</v>
      </c>
      <c r="D12" s="11">
        <v>36.1821428571429</v>
      </c>
      <c r="E12" s="35">
        <v>1.5512575477905799</v>
      </c>
      <c r="F12" s="12">
        <v>0</v>
      </c>
      <c r="G12" s="11" t="s">
        <v>32</v>
      </c>
      <c r="H12" s="30" t="s">
        <v>32</v>
      </c>
      <c r="I12" s="38">
        <v>1</v>
      </c>
      <c r="J12" s="11">
        <v>63</v>
      </c>
      <c r="K12" s="35" t="s">
        <v>32</v>
      </c>
      <c r="L12" s="7">
        <v>4</v>
      </c>
      <c r="M12" s="11">
        <v>84.5</v>
      </c>
      <c r="N12" s="35">
        <v>12.2338328690017</v>
      </c>
      <c r="O12" s="38">
        <v>0</v>
      </c>
      <c r="P12" s="11" t="s">
        <v>32</v>
      </c>
      <c r="Q12" s="35" t="s">
        <v>32</v>
      </c>
      <c r="R12" s="12">
        <v>0</v>
      </c>
      <c r="S12" s="11" t="s">
        <v>32</v>
      </c>
      <c r="T12" s="30" t="s">
        <v>32</v>
      </c>
      <c r="U12" s="12">
        <v>1</v>
      </c>
      <c r="V12" s="11">
        <v>235</v>
      </c>
      <c r="W12" s="30"/>
      <c r="X12" s="12">
        <v>0</v>
      </c>
      <c r="Y12" s="11" t="s">
        <v>32</v>
      </c>
      <c r="Z12" s="30" t="s">
        <v>32</v>
      </c>
      <c r="AA12" s="28">
        <v>0</v>
      </c>
      <c r="AB12" s="32">
        <v>22</v>
      </c>
      <c r="AC12" s="32">
        <v>0</v>
      </c>
      <c r="AD12" s="32">
        <v>0</v>
      </c>
      <c r="AE12" s="32">
        <v>2</v>
      </c>
      <c r="AF12" s="32">
        <v>10</v>
      </c>
      <c r="AG12" s="32">
        <v>0</v>
      </c>
      <c r="AH12" s="28">
        <v>2</v>
      </c>
    </row>
    <row r="21" ht="17.25" customHeight="1" x14ac:dyDescent="0.25"/>
  </sheetData>
  <mergeCells count="21">
    <mergeCell ref="A4:AH4"/>
    <mergeCell ref="Q5:AH5"/>
    <mergeCell ref="AB6:AC6"/>
    <mergeCell ref="AD6:AE6"/>
    <mergeCell ref="AF6:AH6"/>
    <mergeCell ref="A1:AH1"/>
    <mergeCell ref="A2:AH2"/>
    <mergeCell ref="R7:T7"/>
    <mergeCell ref="U7:W7"/>
    <mergeCell ref="X7:Z7"/>
    <mergeCell ref="A5:B5"/>
    <mergeCell ref="A6:A8"/>
    <mergeCell ref="B6:B8"/>
    <mergeCell ref="C6:N6"/>
    <mergeCell ref="O6:AA6"/>
    <mergeCell ref="C7:E7"/>
    <mergeCell ref="F7:H7"/>
    <mergeCell ref="I7:K7"/>
    <mergeCell ref="L7:N7"/>
    <mergeCell ref="O7:Q7"/>
    <mergeCell ref="A3:AH3"/>
  </mergeCells>
  <pageMargins left="0.7" right="0.7" top="0.75" bottom="0.75" header="0.3" footer="0.3"/>
  <pageSetup orientation="portrait" horizontalDpi="0" verticalDpi="0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F3A0D97C24D44188E22ED6BF629E5F" ma:contentTypeVersion="16" ma:contentTypeDescription="Create a new document." ma:contentTypeScope="" ma:versionID="2e6251b39cd557866e4bd13ef942aab2">
  <xsd:schema xmlns:xsd="http://www.w3.org/2001/XMLSchema" xmlns:xs="http://www.w3.org/2001/XMLSchema" xmlns:p="http://schemas.microsoft.com/office/2006/metadata/properties" xmlns:ns2="0babd99f-cddb-4efe-bfbd-78b0de5d1c16" xmlns:ns3="cfc3b8c5-871e-429c-8c92-22093e88ac83" targetNamespace="http://schemas.microsoft.com/office/2006/metadata/properties" ma:root="true" ma:fieldsID="27160a1b302d3b32de05aaefaed26d1d" ns2:_="" ns3:_="">
    <xsd:import namespace="0babd99f-cddb-4efe-bfbd-78b0de5d1c16"/>
    <xsd:import namespace="cfc3b8c5-871e-429c-8c92-22093e88ac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abd99f-cddb-4efe-bfbd-78b0de5d1c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72522b3a-f4c5-454c-9132-e500700357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c3b8c5-871e-429c-8c92-22093e88ac83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1cf0782d-3058-4b77-a6e7-71d9c5b8b578}" ma:internalName="TaxCatchAll" ma:showField="CatchAllData" ma:web="cfc3b8c5-871e-429c-8c92-22093e88ac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fc3b8c5-871e-429c-8c92-22093e88ac83" xsi:nil="true"/>
    <lcf76f155ced4ddcb4097134ff3c332f xmlns="0babd99f-cddb-4efe-bfbd-78b0de5d1c1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E899591-5806-453E-A101-31599447B4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9094A5-825C-42E9-B6C4-05FAFEF3DA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abd99f-cddb-4efe-bfbd-78b0de5d1c16"/>
    <ds:schemaRef ds:uri="cfc3b8c5-871e-429c-8c92-22093e88ac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22EB75-2C8B-42EF-9C9D-39A41FE565AF}">
  <ds:schemaRefs>
    <ds:schemaRef ds:uri="cfc3b8c5-871e-429c-8c92-22093e88ac8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0babd99f-cddb-4efe-bfbd-78b0de5d1c16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Trap Location</vt:lpstr>
      <vt:lpstr>Daily Total Catch</vt:lpstr>
      <vt:lpstr>Julian Week Total Catch</vt:lpstr>
    </vt:vector>
  </TitlesOfParts>
  <Company>PSMFC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Logan Day</dc:creator>
  <cp:lastModifiedBy>Logan Day</cp:lastModifiedBy>
  <cp:lastPrinted>2021-03-04T23:46:54Z</cp:lastPrinted>
  <dcterms:created xsi:type="dcterms:W3CDTF">2020-12-01T21:03:18Z</dcterms:created>
  <dcterms:modified xsi:type="dcterms:W3CDTF">2025-01-29T19:49:22Z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0x01010062F3A0D97C24D44188E22ED6BF629E5F</vt:lpwstr>
  </property>
  <property fmtid="{D5CDD505-2E9C-101B-9397-08002B2CF9AE}" pid="3" name="MediaServiceImageTags">
    <vt:lpwstr/>
  </property>
</Properties>
</file>